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Volumes/team-1/2000 Engagement/2200 SEEDS/3. Project Management/2. SEEDS Research Projects/2019-2020/VOL400 Zero Waste and Zero Emissions/5. Deliverables/"/>
    </mc:Choice>
  </mc:AlternateContent>
  <xr:revisionPtr revIDLastSave="0" documentId="8_{16C262B4-7966-F54B-96F2-7EE19665A130}" xr6:coauthVersionLast="45" xr6:coauthVersionMax="45" xr10:uidLastSave="{00000000-0000-0000-0000-000000000000}"/>
  <bookViews>
    <workbookView xWindow="180" yWindow="460" windowWidth="22700" windowHeight="14600" xr2:uid="{359AEB3D-D242-4B27-93D4-B99826DD2355}"/>
  </bookViews>
  <sheets>
    <sheet name="Introduction to the Tool" sheetId="1" r:id="rId1"/>
    <sheet name="Spend Based Model" sheetId="2" r:id="rId2"/>
    <sheet name="Weight Based Model" sheetId="5" r:id="rId3"/>
    <sheet name="Data"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5" l="1"/>
  <c r="J26" i="5"/>
  <c r="J25" i="5"/>
  <c r="J24" i="5"/>
  <c r="J23" i="5"/>
  <c r="L24" i="5"/>
  <c r="L25" i="5"/>
  <c r="L26" i="5"/>
  <c r="L23" i="5"/>
  <c r="L27" i="5" s="1"/>
  <c r="P26" i="5"/>
  <c r="P25" i="5"/>
  <c r="P24" i="5"/>
  <c r="P23" i="5"/>
  <c r="Q24" i="5"/>
  <c r="Q25" i="5"/>
  <c r="Q26" i="5"/>
  <c r="Q23" i="5"/>
  <c r="Q27" i="5" s="1"/>
  <c r="M24" i="5"/>
  <c r="M25" i="5"/>
  <c r="M26" i="5"/>
  <c r="M23" i="5"/>
  <c r="M27" i="5" s="1"/>
  <c r="I24" i="5"/>
  <c r="I25" i="5"/>
  <c r="I26" i="5"/>
  <c r="I23" i="5"/>
  <c r="I27" i="5" s="1"/>
  <c r="G23" i="5"/>
  <c r="N26" i="5"/>
  <c r="N25" i="5"/>
  <c r="N24" i="5"/>
  <c r="N23" i="5"/>
  <c r="F23" i="5"/>
  <c r="O24" i="5"/>
  <c r="O25" i="5"/>
  <c r="O26" i="5"/>
  <c r="O23" i="5"/>
  <c r="K24" i="5"/>
  <c r="K25" i="5"/>
  <c r="K26" i="5"/>
  <c r="K23" i="5"/>
  <c r="G24" i="5"/>
  <c r="G25" i="5"/>
  <c r="G26" i="5"/>
  <c r="D23" i="5"/>
  <c r="F26" i="5"/>
  <c r="F25" i="5"/>
  <c r="F24" i="5"/>
  <c r="H24" i="5"/>
  <c r="H25" i="5"/>
  <c r="H26" i="5"/>
  <c r="H23" i="5"/>
  <c r="D24" i="5"/>
  <c r="D25" i="5"/>
  <c r="D26" i="5"/>
  <c r="C26" i="5"/>
  <c r="C25" i="5"/>
  <c r="C24" i="5"/>
  <c r="C23" i="5"/>
  <c r="E27" i="5"/>
  <c r="K27" i="5" l="1"/>
  <c r="H27" i="5"/>
  <c r="O27" i="5"/>
  <c r="G27" i="5"/>
  <c r="J27" i="5"/>
  <c r="L29" i="5" s="1"/>
  <c r="P27" i="5"/>
  <c r="N27" i="5"/>
  <c r="F27" i="5"/>
  <c r="H29" i="5" s="1"/>
  <c r="D27" i="5"/>
  <c r="C27" i="5"/>
  <c r="K19" i="2"/>
  <c r="O19" i="2"/>
  <c r="L19" i="2"/>
  <c r="P19" i="2"/>
  <c r="N19" i="2"/>
  <c r="J19" i="2"/>
  <c r="C19" i="2"/>
  <c r="I19" i="2"/>
  <c r="B19" i="2"/>
  <c r="H19" i="2"/>
  <c r="G19" i="2"/>
  <c r="F19" i="2"/>
  <c r="M19" i="2"/>
  <c r="E19" i="2"/>
  <c r="P29" i="5" l="1"/>
  <c r="E29" i="5"/>
  <c r="H38" i="5"/>
  <c r="H37" i="5"/>
  <c r="P20" i="2"/>
  <c r="L20" i="2"/>
  <c r="D20" i="2"/>
  <c r="H20" i="2"/>
  <c r="G113" i="6"/>
  <c r="D114" i="6"/>
  <c r="D113" i="6"/>
  <c r="D110" i="6"/>
  <c r="H109" i="6"/>
  <c r="G109" i="6"/>
  <c r="H108" i="6"/>
  <c r="G108" i="6"/>
  <c r="H105" i="6"/>
  <c r="G105" i="6"/>
  <c r="D107" i="6"/>
  <c r="D105" i="6"/>
  <c r="D104" i="6"/>
  <c r="D103" i="6"/>
  <c r="D101" i="6"/>
  <c r="D100" i="6"/>
  <c r="D97" i="6"/>
  <c r="D98" i="6"/>
  <c r="H96" i="6"/>
  <c r="G96" i="6"/>
  <c r="H84" i="6"/>
  <c r="G84" i="6"/>
  <c r="D93" i="6"/>
  <c r="D89" i="6"/>
  <c r="D85" i="6"/>
  <c r="D92" i="6"/>
  <c r="D88" i="6"/>
  <c r="D84" i="6"/>
  <c r="D37" i="6"/>
  <c r="D36" i="6"/>
  <c r="D27" i="6"/>
  <c r="D26" i="6"/>
  <c r="D23" i="6"/>
  <c r="D20" i="6"/>
  <c r="D24" i="6" s="1"/>
  <c r="D18" i="6"/>
  <c r="D29" i="6" s="1"/>
  <c r="D17" i="6"/>
  <c r="D28" i="6" s="1"/>
  <c r="D19" i="6"/>
  <c r="D30" i="6" s="1"/>
  <c r="H110" i="6"/>
  <c r="G110" i="6"/>
  <c r="H29" i="2" l="1"/>
  <c r="H28" i="2"/>
  <c r="G29" i="2"/>
  <c r="G28" i="2"/>
  <c r="G38" i="5"/>
  <c r="G37" i="5"/>
  <c r="C51" i="6"/>
  <c r="C50" i="6"/>
  <c r="I29" i="2" l="1"/>
  <c r="G59" i="6"/>
  <c r="D38" i="6" s="1"/>
  <c r="H48" i="6" l="1"/>
  <c r="D32" i="6"/>
  <c r="D25" i="6"/>
  <c r="I38" i="5" l="1"/>
</calcChain>
</file>

<file path=xl/sharedStrings.xml><?xml version="1.0" encoding="utf-8"?>
<sst xmlns="http://schemas.openxmlformats.org/spreadsheetml/2006/main" count="326" uniqueCount="126">
  <si>
    <t>Category</t>
  </si>
  <si>
    <t>Reuse</t>
  </si>
  <si>
    <t>Recycling</t>
  </si>
  <si>
    <t>Wood (desks/tables/shelves)</t>
  </si>
  <si>
    <t>Metal (filing cabinets)</t>
  </si>
  <si>
    <t>Material type</t>
  </si>
  <si>
    <t>Composite (task chairs)</t>
  </si>
  <si>
    <t>Office Furniture</t>
  </si>
  <si>
    <t>Money Spent ($)</t>
  </si>
  <si>
    <r>
      <t xml:space="preserve">Zero Emissions Through Zero Waste:
</t>
    </r>
    <r>
      <rPr>
        <sz val="12"/>
        <color theme="1"/>
        <rFont val="Calibri"/>
        <family val="2"/>
        <scheme val="minor"/>
      </rPr>
      <t>Reducing Greenhouse Gas Emissions Through Waste Reduction</t>
    </r>
    <r>
      <rPr>
        <b/>
        <sz val="14"/>
        <color theme="1"/>
        <rFont val="Calibri"/>
        <family val="2"/>
        <scheme val="minor"/>
      </rPr>
      <t xml:space="preserve">
</t>
    </r>
    <r>
      <rPr>
        <sz val="12"/>
        <color theme="1"/>
        <rFont val="Calibri"/>
        <family val="2"/>
        <scheme val="minor"/>
      </rPr>
      <t>Lifecycle GHG Modelling Tool for Calculating Emissions Savings Through Reuse and Alternate End of Life Processes</t>
    </r>
  </si>
  <si>
    <t>Landfill</t>
  </si>
  <si>
    <t>Upstream</t>
  </si>
  <si>
    <t>Downstream</t>
  </si>
  <si>
    <r>
      <t>Calculation of Total Lifecycle GHG Emissions (kg CO</t>
    </r>
    <r>
      <rPr>
        <vertAlign val="subscript"/>
        <sz val="11"/>
        <color theme="1"/>
        <rFont val="Calibri"/>
        <family val="2"/>
        <scheme val="minor"/>
      </rPr>
      <t>2</t>
    </r>
    <r>
      <rPr>
        <sz val="11"/>
        <color theme="1"/>
        <rFont val="Calibri"/>
        <family val="2"/>
        <scheme val="minor"/>
      </rPr>
      <t>e)</t>
    </r>
  </si>
  <si>
    <t>Reuse Total:</t>
  </si>
  <si>
    <t>Refurbishing Total:</t>
  </si>
  <si>
    <t>Recycling Total:</t>
  </si>
  <si>
    <t>Landfill Total:</t>
  </si>
  <si>
    <t>N/A</t>
  </si>
  <si>
    <t>Weight (kg)</t>
  </si>
  <si>
    <t>Total:</t>
  </si>
  <si>
    <t>Emissions Factors</t>
  </si>
  <si>
    <t xml:space="preserve">Units </t>
  </si>
  <si>
    <t>Type</t>
  </si>
  <si>
    <t xml:space="preserve">Recycling Factors </t>
  </si>
  <si>
    <t xml:space="preserve">Material </t>
  </si>
  <si>
    <t xml:space="preserve">kg reclaimed per kg recycled </t>
  </si>
  <si>
    <t>kg</t>
  </si>
  <si>
    <t>$</t>
  </si>
  <si>
    <t>Weight-Based</t>
  </si>
  <si>
    <t xml:space="preserve">Spend-Based </t>
  </si>
  <si>
    <t>Value</t>
  </si>
  <si>
    <t xml:space="preserve">Value </t>
  </si>
  <si>
    <t xml:space="preserve">Used to determine the amount of  material reclaimed in recycling </t>
  </si>
  <si>
    <t>Shipping Truck Capacities</t>
  </si>
  <si>
    <t xml:space="preserve">Used to determine how many loads are needed to transport a given amount of goods </t>
  </si>
  <si>
    <t>Source</t>
  </si>
  <si>
    <t>Calculated</t>
  </si>
  <si>
    <t>Wood (MDF)</t>
  </si>
  <si>
    <t>Metal (Steel)</t>
  </si>
  <si>
    <t>Plastic (HDPE/LDPE/PET)</t>
  </si>
  <si>
    <t>Composite (Metal + Plastic)</t>
  </si>
  <si>
    <t>Various (Average of above)</t>
  </si>
  <si>
    <t xml:space="preserve">Calculated </t>
  </si>
  <si>
    <t xml:space="preserve">Distances </t>
  </si>
  <si>
    <t>Round trip / One Way</t>
  </si>
  <si>
    <t>km</t>
  </si>
  <si>
    <t>Suppliers to UBC (average)</t>
  </si>
  <si>
    <t>One Way</t>
  </si>
  <si>
    <t xml:space="preserve">UBC to Repair Facilities </t>
  </si>
  <si>
    <t>Round Trip</t>
  </si>
  <si>
    <t>UBC to Recycling Depot</t>
  </si>
  <si>
    <t>UBC to Landfill</t>
  </si>
  <si>
    <t xml:space="preserve">Start/Finish Location </t>
  </si>
  <si>
    <t xml:space="preserve">Used to determine shipping emissions - 
Calculated using google maps and UBC supplier addresses </t>
  </si>
  <si>
    <t>Process</t>
  </si>
  <si>
    <t xml:space="preserve">Transportation </t>
  </si>
  <si>
    <t>Material</t>
  </si>
  <si>
    <t>Units</t>
  </si>
  <si>
    <t>Metal (steel)</t>
  </si>
  <si>
    <t>Furniture (Various materials)</t>
  </si>
  <si>
    <r>
      <t>kg CO</t>
    </r>
    <r>
      <rPr>
        <vertAlign val="subscript"/>
        <sz val="11"/>
        <color theme="1"/>
        <rFont val="Calibri"/>
        <family val="2"/>
        <scheme val="minor"/>
      </rPr>
      <t>2</t>
    </r>
    <r>
      <rPr>
        <sz val="11"/>
        <color theme="1"/>
        <rFont val="Calibri"/>
        <family val="2"/>
        <scheme val="minor"/>
      </rPr>
      <t>e / $</t>
    </r>
  </si>
  <si>
    <r>
      <t>kg CO</t>
    </r>
    <r>
      <rPr>
        <vertAlign val="subscript"/>
        <sz val="11"/>
        <color theme="1"/>
        <rFont val="Calibri"/>
        <family val="2"/>
        <scheme val="minor"/>
      </rPr>
      <t>2</t>
    </r>
    <r>
      <rPr>
        <sz val="11"/>
        <color theme="1"/>
        <rFont val="Calibri"/>
        <family val="2"/>
        <scheme val="minor"/>
      </rPr>
      <t>e / kg</t>
    </r>
  </si>
  <si>
    <t>Production from recycled 
inputs</t>
  </si>
  <si>
    <t xml:space="preserve">Mass to Spend Conversion Factor </t>
  </si>
  <si>
    <t>kg/$</t>
  </si>
  <si>
    <t>Refurbishing</t>
  </si>
  <si>
    <t>Various (factor is the same 
for all materials considered)</t>
  </si>
  <si>
    <r>
      <t>kg CO</t>
    </r>
    <r>
      <rPr>
        <vertAlign val="subscript"/>
        <sz val="11"/>
        <color theme="1"/>
        <rFont val="Calibri"/>
        <family val="2"/>
        <scheme val="minor"/>
      </rPr>
      <t>2</t>
    </r>
    <r>
      <rPr>
        <sz val="11"/>
        <color theme="1"/>
        <rFont val="Calibri"/>
        <family val="2"/>
        <scheme val="minor"/>
      </rPr>
      <t>e / km</t>
    </r>
  </si>
  <si>
    <t xml:space="preserve">Input Data - Amount of material being considered </t>
  </si>
  <si>
    <r>
      <t>Total Emissions (kg CO</t>
    </r>
    <r>
      <rPr>
        <vertAlign val="subscript"/>
        <sz val="11"/>
        <color theme="1"/>
        <rFont val="Calibri"/>
        <family val="2"/>
        <scheme val="minor"/>
      </rPr>
      <t>2</t>
    </r>
    <r>
      <rPr>
        <sz val="11"/>
        <color theme="1"/>
        <rFont val="Calibri"/>
        <family val="2"/>
        <scheme val="minor"/>
      </rPr>
      <t>e)</t>
    </r>
  </si>
  <si>
    <t xml:space="preserve">Comparison of Alternative Waste Management Scenarios </t>
  </si>
  <si>
    <t>Percentage total</t>
  </si>
  <si>
    <t>Reuse (%)</t>
  </si>
  <si>
    <t>Refurbishing (%)</t>
  </si>
  <si>
    <t>Recycling (%)</t>
  </si>
  <si>
    <t>Landfilled (%)</t>
  </si>
  <si>
    <t>Scenario 1 - Baseline</t>
  </si>
  <si>
    <t xml:space="preserve">Scenario 2 - Alternative </t>
  </si>
  <si>
    <r>
      <t>Emissions Savings of scenario 2 
over scenario 1 (kg CO</t>
    </r>
    <r>
      <rPr>
        <vertAlign val="subscript"/>
        <sz val="11"/>
        <color theme="1"/>
        <rFont val="Calibri"/>
        <family val="2"/>
        <scheme val="minor"/>
      </rPr>
      <t>2</t>
    </r>
    <r>
      <rPr>
        <sz val="11"/>
        <color theme="1"/>
        <rFont val="Calibri"/>
        <family val="2"/>
        <scheme val="minor"/>
      </rPr>
      <t>e):</t>
    </r>
  </si>
  <si>
    <t xml:space="preserve">To compare two alternative waste management strategies for the inputted quantity of furniture, enter the percentage of furniture/material to be sent to each end-of-life process. 
Ensure that the total percentage entered for each scenario is equal to 100.  </t>
  </si>
  <si>
    <t>Various (misc furniture)</t>
  </si>
  <si>
    <t xml:space="preserve">Input Data - Cost of material being considered </t>
  </si>
  <si>
    <t xml:space="preserve">To compare two alternative waste management strategies for the inputted amount spent on furniture, enter the percentage of furniture/material to be sent to each end-of-life process. 
Ensure that the total percentage entered for each scenario is equal to 100.  </t>
  </si>
  <si>
    <t>Production from virgin 
inputs</t>
  </si>
  <si>
    <t xml:space="preserve">Notes:
 1. Reuse - Accounts for the cradle to gate production emissions, assuming all material used is virgin, as well as trasnportation from the supplier to UBC. Assumes all downstream and replacement additions are avoided through reuse. 
2. Refurbishing - In addition to cradle to UBC emissions, refurbishing calculates the emissions associated with transporting furniture to the location where repairs are performed and back to campus, as well as the emissions from producing materials used for refurbishing. Assumes replacement emissions are avoided by using the refurbished furntiure. 
3. Recycling - Downstream emissions account for transportation from UBC to the Vancouver recycling depot, and emissions from the process of recycling material. Upstream emissions accounts for the cradle to UBC emissions of producing the original furniture from virgin material, as well as an equivalent amount of replacemenmt furniture produced from a mix of virgin and recycled inputs. 
4. Landfill - Downstream emissions account for transportation from UBC to the Vancouver landfill, and landfill emissions produced as material breaks down. Upstream accounts for the cradle to UBC emissions of producing the orignial furniture, as well as an equivalent replacement amount to that which is disposed of, again from virgin materials. 
</t>
  </si>
  <si>
    <t>Furniture</t>
  </si>
  <si>
    <t>Used to calculate approximate spend-based emissions factors (where data was unavailable) - Calculated using the ratio of weight-based and spend-based production emission factors, both of which were obtained from EPA data</t>
  </si>
  <si>
    <t>[1]</t>
  </si>
  <si>
    <t>[2]</t>
  </si>
  <si>
    <t>[3]</t>
  </si>
  <si>
    <t>[4]</t>
  </si>
  <si>
    <t>The factors selected and calculated for use in this model</t>
  </si>
  <si>
    <t>Additional Emissions Factors</t>
  </si>
  <si>
    <t>Untis</t>
  </si>
  <si>
    <t xml:space="preserve">Source </t>
  </si>
  <si>
    <t xml:space="preserve">Range </t>
  </si>
  <si>
    <t>Lower</t>
  </si>
  <si>
    <t xml:space="preserve">Upper </t>
  </si>
  <si>
    <t>[5]</t>
  </si>
  <si>
    <t>Composite</t>
  </si>
  <si>
    <t>[6]</t>
  </si>
  <si>
    <t xml:space="preserve">Production from 
virgin inputs </t>
  </si>
  <si>
    <t>Various Furniture Materials 
(Average)</t>
  </si>
  <si>
    <t>This table includes a comilation of emissions factor data from various sources, used to calculate the possible range of lifecycle ghg emissions 
(for certain processes, where multiple factors were available)</t>
  </si>
  <si>
    <t>Factor Type</t>
  </si>
  <si>
    <t>Spend-Based Furniture 
Production</t>
  </si>
  <si>
    <r>
      <rPr>
        <sz val="14"/>
        <color theme="1"/>
        <rFont val="Calibri"/>
        <family val="2"/>
        <scheme val="minor"/>
      </rPr>
      <t xml:space="preserve">Emissions Factors &amp; Other Data
</t>
    </r>
    <r>
      <rPr>
        <sz val="11"/>
        <color theme="1"/>
        <rFont val="Calibri"/>
        <family val="2"/>
        <scheme val="minor"/>
      </rPr>
      <t xml:space="preserve">
This sheet contains the emissions factors, transportation data, and mass to spend conversion factor used for emissions calcualtions in this tool, as well as refernces to where data was obtained. 
At the bottom of this sheet there is a tabulated compilation of emissions factors from various sources. This can be used to compare different values for emissions factors for the same materials and processes, and calculate the range in which total emissions are likely to fall.</t>
    </r>
  </si>
  <si>
    <t>Sources:
[1] https://nepis.epa.gov/Exe/ZyNET.exe/60000AVO.txt?ZyActionD=ZyDocument&amp;Client=EPA&amp;Index=2006%20Thru%202010&amp;Docs=&amp;Query=&amp;Time=&amp;EndTime=&amp;SearchMethod=1&amp;TocRestrict=n&amp;Toc=&amp;TocEntry=&amp;QField=&amp;QFieldYear=&amp;QFieldMonth=
&amp;QFieldDay=&amp;UseQField=&amp;IntQFieldOp=0&amp;ExtQFieldOp=0&amp;XmlQuery=&amp;File=D%3A%5CZYFILES%5CINDEX%20DATA%5C06THRU10%5CTXT%5C00000000%5C60000AVO.txt&amp;User=ANONYMOUS&amp;Password=anonymous&amp;SortMethod=h%7C-&amp;MaximumDocuments=1&amp;FuzzyDegree=0&amp;ImageQuality=r75g8/r75g8/x150y150g16/i425&amp;Display=hpfr&amp;DefSeekPage=x&amp;SearchBack=ZyActionL&amp;Back=ZyActionS&amp;BackDesc=Results%20page&amp;MaximumPages=1&amp;ZyEntry=1
[2] http://docs.assets.eco.on.ca/reports/other-publications/Reducing-My-Footprint.pdf
[3] https://assets.publishing.service.gov.uk/government/uploads/system/uploads/attachment_data/file/69554/pb13773-ghg-conversion-factors-2012.pdf
[4] https://www.warp-it.co.uk/
[5] https://onlinelibrary-wiley-com.ezproxy.library.ubc.ca/doi/full/10.1111/jiec.12388
[6] https://www.eca.europa.eu/en/Documents/ECA_Carbon_footprint_report_2014_EN.pdf
[7] https://onlinelibrary-wiley-com.ezproxy.library.ubc.ca/doi/full/10.1111/jiec.12388</t>
  </si>
  <si>
    <t>Calculated - 
based on data from [3] and [7]</t>
  </si>
  <si>
    <t>Notes for Materials:
This tool considers the lifecycle emissions of various materials used in office furniture items. 
-Calculations for "wooden furniture" use emissions factors for production and disposal of medium-density fiberboard (MDF).
-Calculations for "metal furniture" use emissions factors for production and disposal of steel cans.
-Calculations for "composite furntiure" use emissions factors calculated from those for steel cans and for plastic (HDPE/LDPE/PET). This category assumes a 50/50 split of metal and plastic in the furniture item by weight. 
-Calculations for "various materials/misc furniture" use an average of the emissions factors for previously mentioned materials (plastic/metal/wood) assuming equal weights of each material.
-The emissions factor for recycling is the same for all materials as it only accounts for the impact of products being dissassembled and materials being sorted at a recycling facility. The individual material processesing for reclaimed materials is accounted for in the "production from recycled inputs" category of emissions factors.</t>
  </si>
  <si>
    <r>
      <rPr>
        <sz val="14"/>
        <color theme="1"/>
        <rFont val="Calibri"/>
        <family val="2"/>
        <scheme val="minor"/>
      </rPr>
      <t>Spend Based GHG Emissions</t>
    </r>
    <r>
      <rPr>
        <sz val="11"/>
        <color theme="1"/>
        <rFont val="Calibri"/>
        <family val="2"/>
        <scheme val="minor"/>
      </rPr>
      <t xml:space="preserve">
Use this sheet for data in terms of CAD$ spent on items of a given category.
Input dollar amount into the blue highlighted box to calculate the total lifecycle greenhouse gas emissions associated with different end-of-life practices.
Use the "Comparison of alternative waste managemnet scenarios" tool to calculate potential emissions savings for different end-of-life scenarios. </t>
    </r>
  </si>
  <si>
    <r>
      <rPr>
        <sz val="14"/>
        <color theme="1"/>
        <rFont val="Calibri"/>
        <family val="2"/>
        <scheme val="minor"/>
      </rPr>
      <t>Material Weight Based GHG Emissions</t>
    </r>
    <r>
      <rPr>
        <sz val="11"/>
        <color theme="1"/>
        <rFont val="Calibri"/>
        <family val="2"/>
        <scheme val="minor"/>
      </rPr>
      <t xml:space="preserve">
Use this sheet for data in terms of kg of material.
Input weigth amount into the blue highlighted box of corresponding category to calculate the lifecycle greenhouse gas emissions associated with different end-of-life practices.
Use the "Comparison of alternative waste managemnet scenarios" tool to calculate potential emissions savings for different end-of-life scenarios. </t>
    </r>
  </si>
  <si>
    <r>
      <t xml:space="preserve">Notes:
1. Reuse - Accounts for the cradle to gate production emissions, assuming all material used is virgin, as well as trasnportation from the supplier to UBC. Assumes all downstream and replacement additions are avoided through reuse. 
2. Refurbishing - In addition to cradle to UBC emissions, refurbishing calculates the emissions associated with transporting furniture to the location where repairs are performed and back to campus, as well as the emissions from producing materials used for refurbishing. Assumes replacement emissions are avoided by using the refurbished furntiure. 
3. Recycling - Downstream emissions account for transportation from UBC to the Vancouver recycling depot, and emissions from the process of recycling material. Upstream emissions accounts for the cradle to UBC emissions of producing the original furniture from virgin material, as well as an equivalent amount of replacemenmt furniture produced from a mix of virgin and recycled inputs. 
4. Landfill - Downstream emissions account for transportation from UBC to the Vancouver landfill, and landfill emissions produced as material breaks down. Upstream accounts for the cradle to UBC emissions of producing the orignial furniture, as well as an equivalent replacement  amount to that which is disposed of, again from virgin materials.  
</t>
    </r>
    <r>
      <rPr>
        <sz val="11"/>
        <rFont val="Calibri"/>
        <family val="2"/>
        <scheme val="minor"/>
      </rPr>
      <t>Calculations for spend-based emissions factors (where data was unavailable) have been done using a conversion factor, the ratio of weight-based and spend-based production emission factors for various furniture materials. Both of these factors are from the UK Department for Environment, Food, and Rural Affairs (DEFRA) datatbase. The spend-based furniture emissions factor has been converted from units of GBP to CAD for use in this model, using the average exchange rate between the two currencies for the year the DEFRA factor was reported (2009).</t>
    </r>
    <r>
      <rPr>
        <sz val="11"/>
        <color theme="1"/>
        <rFont val="Calibri"/>
        <family val="2"/>
        <scheme val="minor"/>
      </rPr>
      <t xml:space="preserve">
</t>
    </r>
  </si>
  <si>
    <r>
      <t xml:space="preserve">The purpose of this modelling tool is to calculate the lifecycle greenhouse gas emissions of office furniture products. More specifically it can be used to determine the emissions savings of using various waste management practices for surplus furniture at UBC as an alternative to disposing of them in a landfill. 
It was created to inform UBCs latest amendemnt to the Climmate Action Plan, CAP2030, and to determine the impact of Scope 3 furniture and waste emissions on the universities total carbon footprint. It can also be used to help inform decisions on the purchasing of new furnitue and management of surpluss furniture at UBC. 
This tool was developed as part of a SEEDS Sustainability project. Further information on the calculation methodology can be found in the accompanying paper, Zero Emissions Through Zero Waste: Reducing Greenhouse Gas Emissions Through Waste Reduction, written by 
Aubrey McIlwraith-Black. The paper is available online through the SEEDS Sustainability Library. 
How to use this tool:
-To calculate lifecycle emissions from data on furniture spending in Canadian Dollars, use sheet 2, titled "Spend Based Model".
-To calculate lifecycle emissions from data on furniture mass in kilograms, use sheet 3, titled "Weight Based Model". For this sheet weights of specific materials can be inputted if that information is known, but if it is not known then furniture mass can be inputted into the box labelled "Various [materials] (misc furniture)".
-For both the weight-based and spend-based sheets users can compare various waste management strategies by inputting the percentage of the inputted amount of furniture to undergo various end of life processes. For example, this can be used to calcualte the emissions savings that would occur if the percentage of furniture being reused, refurbished, and recycled increases and the percentage being landfilled decreases, versus some baseline waste managment strategy. 
-For both the weight-based model and the spend-based model, user inputs are to be entered into </t>
    </r>
    <r>
      <rPr>
        <sz val="11"/>
        <color theme="4" tint="0.39997558519241921"/>
        <rFont val="Calibri"/>
        <family val="2"/>
        <scheme val="minor"/>
      </rPr>
      <t>blue</t>
    </r>
    <r>
      <rPr>
        <sz val="11"/>
        <color theme="1"/>
        <rFont val="Calibri"/>
        <family val="2"/>
        <scheme val="minor"/>
      </rPr>
      <t xml:space="preserve"> highlighted cells.
-Emissions savings outputs are calculated in </t>
    </r>
    <r>
      <rPr>
        <sz val="11"/>
        <color theme="9" tint="0.39997558519241921"/>
        <rFont val="Calibri"/>
        <family val="2"/>
        <scheme val="minor"/>
      </rPr>
      <t>green</t>
    </r>
    <r>
      <rPr>
        <sz val="11"/>
        <color theme="1"/>
        <rFont val="Calibri"/>
        <family val="2"/>
        <scheme val="minor"/>
      </rPr>
      <t xml:space="preserve"> highlighted cells. 
</t>
    </r>
  </si>
  <si>
    <t xml:space="preserve">Reuse </t>
  </si>
  <si>
    <t xml:space="preserve">Refurbishment </t>
  </si>
  <si>
    <t xml:space="preserve">Recycling </t>
  </si>
  <si>
    <t>Landfil</t>
  </si>
  <si>
    <t>Manufacturing</t>
  </si>
  <si>
    <t>Transportation</t>
  </si>
  <si>
    <t xml:space="preserve">Waste-Management </t>
  </si>
  <si>
    <t>Refurbishment Total:</t>
  </si>
  <si>
    <t>Waste-Management</t>
  </si>
  <si>
    <t>Wood</t>
  </si>
  <si>
    <t>Metal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</si>
</sst>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sz val="12"/>
      <color theme="1"/>
      <name val="Calibri"/>
      <family val="2"/>
      <scheme val="minor"/>
    </font>
    <font>
      <vertAlign val="subscript"/>
      <sz val="11"/>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sz val="11"/>
      <color theme="4" tint="0.39997558519241921"/>
      <name val="Calibri"/>
      <family val="2"/>
      <scheme val="minor"/>
    </font>
    <font>
      <sz val="11"/>
      <color theme="9" tint="0.3999755851924192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418">
    <xf numFmtId="0" fontId="0" fillId="0" borderId="0" xfId="0"/>
    <xf numFmtId="0" fontId="0" fillId="0" borderId="3" xfId="0" applyBorder="1"/>
    <xf numFmtId="0" fontId="0" fillId="0" borderId="1" xfId="0" applyBorder="1"/>
    <xf numFmtId="0" fontId="0" fillId="0" borderId="7" xfId="0" applyBorder="1"/>
    <xf numFmtId="0" fontId="0" fillId="0" borderId="8" xfId="0" applyBorder="1"/>
    <xf numFmtId="0" fontId="0" fillId="0" borderId="9" xfId="0" applyBorder="1"/>
    <xf numFmtId="0" fontId="0" fillId="0" borderId="0" xfId="0" applyFill="1"/>
    <xf numFmtId="0" fontId="0" fillId="0" borderId="0" xfId="0" applyFill="1" applyBorder="1"/>
    <xf numFmtId="0" fontId="0" fillId="0" borderId="14" xfId="0" applyBorder="1"/>
    <xf numFmtId="0" fontId="0" fillId="0" borderId="15" xfId="0" applyBorder="1"/>
    <xf numFmtId="0" fontId="0" fillId="0" borderId="0" xfId="0" applyAlignment="1"/>
    <xf numFmtId="0" fontId="0" fillId="0" borderId="2" xfId="0" applyFill="1" applyBorder="1" applyAlignment="1">
      <alignment wrapText="1"/>
    </xf>
    <xf numFmtId="2" fontId="0" fillId="0" borderId="13" xfId="0" applyNumberFormat="1" applyBorder="1"/>
    <xf numFmtId="2" fontId="0" fillId="0" borderId="32" xfId="0" applyNumberFormat="1" applyBorder="1"/>
    <xf numFmtId="2" fontId="0" fillId="0" borderId="0" xfId="0" applyNumberFormat="1"/>
    <xf numFmtId="0" fontId="0" fillId="0" borderId="14" xfId="0" applyFill="1" applyBorder="1"/>
    <xf numFmtId="0" fontId="0" fillId="0" borderId="32" xfId="0" applyBorder="1"/>
    <xf numFmtId="0" fontId="0" fillId="0" borderId="33" xfId="0" applyBorder="1"/>
    <xf numFmtId="0" fontId="0" fillId="0" borderId="11"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1" xfId="0" applyBorder="1"/>
    <xf numFmtId="0" fontId="0" fillId="0" borderId="42" xfId="0" applyBorder="1"/>
    <xf numFmtId="0" fontId="0" fillId="0" borderId="43" xfId="0" applyBorder="1"/>
    <xf numFmtId="0" fontId="0" fillId="0" borderId="12" xfId="0" applyBorder="1"/>
    <xf numFmtId="0" fontId="0" fillId="0" borderId="13" xfId="0" applyBorder="1"/>
    <xf numFmtId="0" fontId="0" fillId="0" borderId="10" xfId="0" applyBorder="1"/>
    <xf numFmtId="0" fontId="0" fillId="0" borderId="34" xfId="0" applyFill="1" applyBorder="1"/>
    <xf numFmtId="2" fontId="0" fillId="0" borderId="35" xfId="0" applyNumberFormat="1" applyBorder="1"/>
    <xf numFmtId="0" fontId="0" fillId="0" borderId="32" xfId="0" applyBorder="1" applyAlignment="1">
      <alignment horizontal="left" vertical="center"/>
    </xf>
    <xf numFmtId="0" fontId="0" fillId="0" borderId="17" xfId="0" applyBorder="1"/>
    <xf numFmtId="0" fontId="0" fillId="0" borderId="18" xfId="0" applyBorder="1"/>
    <xf numFmtId="0" fontId="0" fillId="0" borderId="13" xfId="0" applyBorder="1" applyAlignment="1">
      <alignment horizontal="left" vertical="center"/>
    </xf>
    <xf numFmtId="164" fontId="0" fillId="0" borderId="13" xfId="0" applyNumberFormat="1" applyBorder="1"/>
    <xf numFmtId="164" fontId="0" fillId="0" borderId="32" xfId="0" applyNumberFormat="1" applyBorder="1"/>
    <xf numFmtId="164" fontId="0" fillId="0" borderId="17" xfId="0" applyNumberFormat="1" applyBorder="1"/>
    <xf numFmtId="0" fontId="0" fillId="0" borderId="18" xfId="0" applyFill="1" applyBorder="1"/>
    <xf numFmtId="164" fontId="0" fillId="0" borderId="15" xfId="0" applyNumberFormat="1" applyBorder="1"/>
    <xf numFmtId="0" fontId="0" fillId="0" borderId="8" xfId="0" applyFill="1" applyBorder="1"/>
    <xf numFmtId="0" fontId="0" fillId="0" borderId="0" xfId="0" applyFill="1" applyBorder="1" applyAlignment="1">
      <alignment vertical="top"/>
    </xf>
    <xf numFmtId="2" fontId="0" fillId="0" borderId="0" xfId="0" applyNumberFormat="1" applyFill="1" applyBorder="1"/>
    <xf numFmtId="2" fontId="0" fillId="2" borderId="35" xfId="0" applyNumberFormat="1" applyFill="1" applyBorder="1"/>
    <xf numFmtId="0" fontId="0" fillId="2" borderId="35" xfId="0" applyFill="1" applyBorder="1"/>
    <xf numFmtId="2" fontId="0" fillId="0" borderId="47" xfId="0" applyNumberFormat="1" applyFill="1" applyBorder="1"/>
    <xf numFmtId="2" fontId="0" fillId="0" borderId="2" xfId="0" applyNumberFormat="1" applyFill="1" applyBorder="1"/>
    <xf numFmtId="2" fontId="0" fillId="0" borderId="48" xfId="0" applyNumberFormat="1" applyFill="1" applyBorder="1"/>
    <xf numFmtId="2" fontId="0" fillId="0" borderId="49" xfId="0" applyNumberFormat="1" applyFill="1" applyBorder="1"/>
    <xf numFmtId="2" fontId="0" fillId="0" borderId="50" xfId="0" applyNumberFormat="1" applyFill="1" applyBorder="1"/>
    <xf numFmtId="2" fontId="0" fillId="2" borderId="34" xfId="0" applyNumberFormat="1" applyFill="1" applyBorder="1"/>
    <xf numFmtId="0" fontId="0" fillId="0" borderId="53" xfId="0" applyBorder="1"/>
    <xf numFmtId="0" fontId="0" fillId="0" borderId="41" xfId="0" applyBorder="1" applyAlignment="1">
      <alignment horizontal="center" vertical="center"/>
    </xf>
    <xf numFmtId="1" fontId="0" fillId="0" borderId="35" xfId="0" applyNumberFormat="1" applyBorder="1"/>
    <xf numFmtId="0" fontId="0" fillId="0" borderId="0" xfId="0" applyBorder="1" applyAlignment="1">
      <alignment vertical="top"/>
    </xf>
    <xf numFmtId="0" fontId="0" fillId="0" borderId="0" xfId="0" applyBorder="1" applyAlignment="1">
      <alignment vertical="top" wrapText="1"/>
    </xf>
    <xf numFmtId="0" fontId="0" fillId="0" borderId="28" xfId="0" applyBorder="1" applyAlignment="1">
      <alignment horizontal="left" vertical="center"/>
    </xf>
    <xf numFmtId="0" fontId="0" fillId="0" borderId="26" xfId="0" applyBorder="1" applyAlignment="1">
      <alignment horizontal="left" vertical="center"/>
    </xf>
    <xf numFmtId="0" fontId="0" fillId="0" borderId="24" xfId="0" applyBorder="1"/>
    <xf numFmtId="0" fontId="0" fillId="0" borderId="25" xfId="0" applyBorder="1"/>
    <xf numFmtId="0" fontId="0" fillId="0" borderId="28" xfId="0" applyBorder="1"/>
    <xf numFmtId="0" fontId="0" fillId="0" borderId="31" xfId="0" applyBorder="1"/>
    <xf numFmtId="2" fontId="0" fillId="0" borderId="31" xfId="0" applyNumberFormat="1" applyBorder="1" applyAlignment="1">
      <alignment horizontal="center" vertical="center"/>
    </xf>
    <xf numFmtId="2" fontId="0" fillId="0" borderId="24" xfId="0" applyNumberFormat="1" applyBorder="1" applyAlignment="1">
      <alignment horizontal="center" vertical="center"/>
    </xf>
    <xf numFmtId="0" fontId="0" fillId="0" borderId="25" xfId="0" applyFill="1" applyBorder="1"/>
    <xf numFmtId="0" fontId="0" fillId="0" borderId="24" xfId="0" applyFill="1" applyBorder="1"/>
    <xf numFmtId="0" fontId="0" fillId="0" borderId="28" xfId="0" applyFill="1" applyBorder="1"/>
    <xf numFmtId="0" fontId="0" fillId="0" borderId="0" xfId="0" applyAlignment="1">
      <alignment vertical="center"/>
    </xf>
    <xf numFmtId="2" fontId="0" fillId="0" borderId="24" xfId="0" applyNumberFormat="1" applyBorder="1" applyAlignment="1">
      <alignment vertical="center"/>
    </xf>
    <xf numFmtId="2" fontId="0" fillId="0" borderId="25" xfId="0" applyNumberFormat="1" applyBorder="1" applyAlignment="1">
      <alignment vertical="center"/>
    </xf>
    <xf numFmtId="2" fontId="0" fillId="0" borderId="28" xfId="0" applyNumberFormat="1" applyBorder="1" applyAlignment="1">
      <alignment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xf>
    <xf numFmtId="2" fontId="0" fillId="0" borderId="14" xfId="0" applyNumberFormat="1" applyBorder="1" applyAlignment="1">
      <alignment horizontal="center" vertical="center"/>
    </xf>
    <xf numFmtId="0" fontId="0" fillId="0" borderId="0" xfId="0" applyBorder="1" applyAlignment="1">
      <alignment horizontal="left" vertical="top"/>
    </xf>
    <xf numFmtId="3" fontId="0" fillId="0" borderId="11" xfId="0" applyNumberFormat="1" applyBorder="1"/>
    <xf numFmtId="3" fontId="0" fillId="0" borderId="36" xfId="0" applyNumberFormat="1" applyBorder="1"/>
    <xf numFmtId="3" fontId="0" fillId="2" borderId="10" xfId="0" applyNumberFormat="1" applyFill="1" applyBorder="1"/>
    <xf numFmtId="3" fontId="0" fillId="0" borderId="2" xfId="0" applyNumberFormat="1" applyFill="1" applyBorder="1" applyAlignment="1">
      <alignment wrapText="1"/>
    </xf>
    <xf numFmtId="3" fontId="0" fillId="0" borderId="0" xfId="0" applyNumberFormat="1"/>
    <xf numFmtId="3" fontId="0" fillId="0" borderId="39" xfId="0" applyNumberFormat="1" applyBorder="1"/>
    <xf numFmtId="3" fontId="0" fillId="2" borderId="11" xfId="0" applyNumberFormat="1" applyFill="1" applyBorder="1"/>
    <xf numFmtId="3" fontId="0" fillId="0" borderId="0" xfId="0" applyNumberFormat="1" applyFill="1" applyBorder="1"/>
    <xf numFmtId="3" fontId="0" fillId="0" borderId="0" xfId="0" applyNumberFormat="1" applyFill="1"/>
    <xf numFmtId="3" fontId="0" fillId="0" borderId="8" xfId="0" applyNumberFormat="1" applyBorder="1"/>
    <xf numFmtId="3" fontId="0" fillId="0" borderId="7" xfId="0" applyNumberFormat="1" applyBorder="1"/>
    <xf numFmtId="3" fontId="0" fillId="0" borderId="52" xfId="0" applyNumberFormat="1" applyBorder="1"/>
    <xf numFmtId="3" fontId="0" fillId="0" borderId="1" xfId="0" applyNumberFormat="1" applyBorder="1"/>
    <xf numFmtId="3" fontId="0" fillId="0" borderId="6" xfId="0" applyNumberFormat="1" applyBorder="1" applyAlignment="1">
      <alignment horizontal="center" vertical="center"/>
    </xf>
    <xf numFmtId="3" fontId="0" fillId="0" borderId="45" xfId="0" applyNumberFormat="1" applyBorder="1"/>
    <xf numFmtId="3" fontId="0" fillId="2" borderId="36" xfId="0" applyNumberFormat="1" applyFill="1" applyBorder="1"/>
    <xf numFmtId="3" fontId="0" fillId="0" borderId="47" xfId="0" applyNumberFormat="1" applyBorder="1"/>
    <xf numFmtId="3" fontId="0" fillId="0" borderId="0" xfId="0" applyNumberFormat="1" applyFill="1" applyBorder="1" applyAlignment="1"/>
    <xf numFmtId="3" fontId="0" fillId="0" borderId="12" xfId="0" applyNumberFormat="1" applyFill="1" applyBorder="1"/>
    <xf numFmtId="3" fontId="0" fillId="0" borderId="13" xfId="0" applyNumberFormat="1" applyFill="1" applyBorder="1"/>
    <xf numFmtId="3" fontId="0" fillId="0" borderId="13" xfId="0" applyNumberFormat="1" applyBorder="1"/>
    <xf numFmtId="3" fontId="0" fillId="0" borderId="50" xfId="0" applyNumberFormat="1" applyFill="1" applyBorder="1"/>
    <xf numFmtId="3" fontId="0" fillId="0" borderId="48" xfId="0" applyNumberFormat="1" applyFill="1" applyBorder="1"/>
    <xf numFmtId="3" fontId="0" fillId="2" borderId="33" xfId="0" applyNumberFormat="1" applyFill="1" applyBorder="1"/>
    <xf numFmtId="3" fontId="0" fillId="2" borderId="32" xfId="0" applyNumberFormat="1" applyFill="1" applyBorder="1"/>
    <xf numFmtId="3" fontId="0" fillId="0" borderId="46" xfId="0" applyNumberFormat="1" applyFill="1" applyBorder="1"/>
    <xf numFmtId="3" fontId="0" fillId="0" borderId="46" xfId="0" applyNumberFormat="1" applyBorder="1"/>
    <xf numFmtId="3" fontId="0" fillId="0" borderId="49" xfId="0" applyNumberFormat="1" applyFill="1" applyBorder="1"/>
    <xf numFmtId="3" fontId="0" fillId="2" borderId="34" xfId="0" applyNumberFormat="1" applyFill="1" applyBorder="1"/>
    <xf numFmtId="3" fontId="0" fillId="2" borderId="35" xfId="0" applyNumberFormat="1" applyFill="1" applyBorder="1"/>
    <xf numFmtId="3" fontId="0" fillId="0" borderId="47" xfId="0" applyNumberFormat="1" applyFill="1" applyBorder="1"/>
    <xf numFmtId="164" fontId="0" fillId="0" borderId="23" xfId="0" applyNumberFormat="1" applyBorder="1"/>
    <xf numFmtId="164" fontId="0" fillId="0" borderId="0" xfId="0" applyNumberFormat="1" applyBorder="1"/>
    <xf numFmtId="164" fontId="0" fillId="0" borderId="27" xfId="0" applyNumberFormat="1" applyBorder="1"/>
    <xf numFmtId="164" fontId="0" fillId="0" borderId="29" xfId="0" applyNumberFormat="1" applyBorder="1" applyAlignment="1">
      <alignment horizontal="right"/>
    </xf>
    <xf numFmtId="164" fontId="0" fillId="0" borderId="23" xfId="0" applyNumberFormat="1" applyBorder="1" applyAlignment="1">
      <alignment vertical="center"/>
    </xf>
    <xf numFmtId="164" fontId="0" fillId="0" borderId="0" xfId="0" applyNumberFormat="1" applyBorder="1" applyAlignment="1">
      <alignment vertical="center"/>
    </xf>
    <xf numFmtId="164" fontId="0" fillId="0" borderId="27" xfId="0" applyNumberFormat="1" applyBorder="1" applyAlignment="1">
      <alignment vertical="center"/>
    </xf>
    <xf numFmtId="164" fontId="0" fillId="0" borderId="44" xfId="0" applyNumberFormat="1" applyBorder="1" applyAlignment="1">
      <alignment horizontal="right"/>
    </xf>
    <xf numFmtId="0" fontId="0" fillId="0" borderId="42" xfId="0" applyBorder="1" applyAlignment="1">
      <alignment vertical="center"/>
    </xf>
    <xf numFmtId="2" fontId="0" fillId="0" borderId="41" xfId="0" applyNumberFormat="1" applyBorder="1" applyAlignment="1">
      <alignment horizontal="center" vertical="center"/>
    </xf>
    <xf numFmtId="164" fontId="0" fillId="0" borderId="42" xfId="0" applyNumberFormat="1" applyBorder="1" applyAlignment="1">
      <alignment horizontal="right"/>
    </xf>
    <xf numFmtId="164" fontId="0" fillId="0" borderId="20" xfId="0" applyNumberFormat="1" applyBorder="1" applyAlignment="1">
      <alignment horizontal="right"/>
    </xf>
    <xf numFmtId="0" fontId="0" fillId="0" borderId="57" xfId="0" applyBorder="1"/>
    <xf numFmtId="0" fontId="0" fillId="0" borderId="58" xfId="0" applyBorder="1"/>
    <xf numFmtId="164" fontId="0" fillId="0" borderId="29" xfId="0" applyNumberFormat="1" applyBorder="1" applyAlignment="1">
      <alignment horizontal="right" vertical="center"/>
    </xf>
    <xf numFmtId="0" fontId="0" fillId="0" borderId="31" xfId="0" applyBorder="1" applyAlignment="1">
      <alignment vertical="center"/>
    </xf>
    <xf numFmtId="164" fontId="0" fillId="0" borderId="23" xfId="0" applyNumberFormat="1" applyBorder="1" applyAlignment="1">
      <alignment horizontal="right" vertical="center"/>
    </xf>
    <xf numFmtId="0" fontId="0" fillId="0" borderId="24" xfId="0" applyBorder="1" applyAlignment="1">
      <alignment vertical="center"/>
    </xf>
    <xf numFmtId="164" fontId="0" fillId="0" borderId="42" xfId="0" applyNumberFormat="1" applyBorder="1" applyAlignment="1">
      <alignment vertical="center"/>
    </xf>
    <xf numFmtId="164" fontId="0" fillId="0" borderId="20" xfId="0" applyNumberFormat="1" applyBorder="1" applyAlignment="1">
      <alignment vertical="center"/>
    </xf>
    <xf numFmtId="2" fontId="0" fillId="0" borderId="43" xfId="0" applyNumberFormat="1" applyFill="1" applyBorder="1" applyAlignment="1">
      <alignment vertical="center"/>
    </xf>
    <xf numFmtId="2" fontId="0" fillId="0" borderId="21" xfId="0" applyNumberFormat="1" applyFill="1" applyBorder="1" applyAlignment="1">
      <alignment vertical="center"/>
    </xf>
    <xf numFmtId="0" fontId="0" fillId="0" borderId="0" xfId="0" applyBorder="1" applyAlignment="1">
      <alignment horizontal="center" vertical="top" wrapText="1"/>
    </xf>
    <xf numFmtId="0" fontId="0" fillId="4" borderId="38" xfId="0" applyFill="1" applyBorder="1" applyAlignment="1">
      <alignment horizontal="left" vertical="center"/>
    </xf>
    <xf numFmtId="164" fontId="0" fillId="4" borderId="38" xfId="0" applyNumberFormat="1" applyFill="1" applyBorder="1"/>
    <xf numFmtId="0" fontId="0" fillId="4" borderId="38" xfId="0" applyFill="1" applyBorder="1"/>
    <xf numFmtId="0" fontId="0" fillId="4" borderId="39" xfId="0" applyFill="1" applyBorder="1"/>
    <xf numFmtId="0" fontId="0" fillId="4" borderId="32" xfId="0" applyFill="1" applyBorder="1" applyAlignment="1">
      <alignment horizontal="left" vertical="center"/>
    </xf>
    <xf numFmtId="164" fontId="0" fillId="4" borderId="32" xfId="0" applyNumberFormat="1" applyFill="1" applyBorder="1"/>
    <xf numFmtId="0" fontId="0" fillId="4" borderId="32" xfId="0" applyFill="1" applyBorder="1"/>
    <xf numFmtId="0" fontId="0" fillId="4" borderId="11" xfId="0" applyFill="1" applyBorder="1"/>
    <xf numFmtId="0" fontId="0" fillId="4" borderId="17" xfId="0" applyFill="1" applyBorder="1" applyAlignment="1">
      <alignment horizontal="left" vertical="center"/>
    </xf>
    <xf numFmtId="164" fontId="0" fillId="4" borderId="17" xfId="0" applyNumberFormat="1" applyFill="1" applyBorder="1"/>
    <xf numFmtId="0" fontId="0" fillId="4" borderId="17" xfId="0" applyFill="1" applyBorder="1"/>
    <xf numFmtId="0" fontId="0" fillId="4" borderId="18" xfId="0" applyFill="1" applyBorder="1"/>
    <xf numFmtId="3" fontId="0" fillId="4" borderId="37" xfId="0" applyNumberFormat="1" applyFill="1" applyBorder="1"/>
    <xf numFmtId="3" fontId="0" fillId="4" borderId="14" xfId="0" applyNumberFormat="1" applyFill="1" applyBorder="1"/>
    <xf numFmtId="0" fontId="0" fillId="4" borderId="13" xfId="0" applyFill="1" applyBorder="1" applyAlignment="1">
      <alignment horizontal="left" vertical="center"/>
    </xf>
    <xf numFmtId="164" fontId="0" fillId="4" borderId="13" xfId="0" applyNumberFormat="1" applyFill="1" applyBorder="1"/>
    <xf numFmtId="0" fontId="0" fillId="4" borderId="13" xfId="0" applyFill="1" applyBorder="1"/>
    <xf numFmtId="0" fontId="0" fillId="4" borderId="10" xfId="0" applyFill="1" applyBorder="1"/>
    <xf numFmtId="3" fontId="0" fillId="0" borderId="0" xfId="0" applyNumberFormat="1" applyBorder="1"/>
    <xf numFmtId="3" fontId="0" fillId="0" borderId="0" xfId="0" applyNumberFormat="1" applyBorder="1" applyAlignment="1"/>
    <xf numFmtId="0" fontId="0" fillId="0" borderId="0" xfId="0" applyBorder="1"/>
    <xf numFmtId="3" fontId="0" fillId="0" borderId="0" xfId="0" applyNumberFormat="1" applyBorder="1" applyAlignment="1">
      <alignment wrapText="1"/>
    </xf>
    <xf numFmtId="3" fontId="0" fillId="0" borderId="0" xfId="0" applyNumberFormat="1" applyBorder="1" applyAlignment="1">
      <alignment horizontal="center"/>
    </xf>
    <xf numFmtId="3" fontId="0" fillId="0" borderId="0" xfId="0" applyNumberFormat="1" applyFill="1" applyBorder="1" applyAlignment="1">
      <alignment wrapText="1"/>
    </xf>
    <xf numFmtId="0" fontId="0" fillId="0" borderId="0" xfId="0" applyFill="1" applyBorder="1" applyAlignment="1"/>
    <xf numFmtId="3" fontId="0" fillId="0" borderId="0" xfId="0" applyNumberFormat="1" applyFill="1" applyBorder="1" applyAlignment="1">
      <alignment horizontal="center"/>
    </xf>
    <xf numFmtId="3" fontId="0" fillId="0" borderId="28" xfId="0" applyNumberFormat="1" applyBorder="1" applyAlignment="1"/>
    <xf numFmtId="3" fontId="0" fillId="5" borderId="28" xfId="0" applyNumberFormat="1" applyFill="1" applyBorder="1" applyAlignment="1"/>
    <xf numFmtId="3" fontId="0" fillId="5" borderId="1" xfId="0" applyNumberFormat="1" applyFill="1" applyBorder="1" applyAlignment="1">
      <alignment vertical="center"/>
    </xf>
    <xf numFmtId="3" fontId="0" fillId="5" borderId="54" xfId="0" applyNumberFormat="1" applyFill="1" applyBorder="1" applyAlignment="1">
      <alignment horizontal="left" vertical="center"/>
    </xf>
    <xf numFmtId="3" fontId="0" fillId="5" borderId="23" xfId="0" applyNumberFormat="1" applyFill="1" applyBorder="1" applyAlignment="1">
      <alignment horizontal="left" vertical="center"/>
    </xf>
    <xf numFmtId="3" fontId="0" fillId="0" borderId="23" xfId="0" applyNumberFormat="1" applyBorder="1" applyAlignment="1">
      <alignment horizontal="left" vertical="center"/>
    </xf>
    <xf numFmtId="3" fontId="0" fillId="0" borderId="54" xfId="0" applyNumberFormat="1" applyBorder="1" applyAlignment="1">
      <alignment horizontal="left" vertical="center"/>
    </xf>
    <xf numFmtId="3" fontId="0" fillId="0" borderId="23" xfId="0" applyNumberFormat="1" applyFill="1" applyBorder="1" applyAlignment="1">
      <alignment horizontal="left" vertical="center"/>
    </xf>
    <xf numFmtId="3" fontId="0" fillId="0" borderId="22" xfId="0" applyNumberFormat="1" applyBorder="1" applyAlignment="1">
      <alignment horizontal="left" vertical="center"/>
    </xf>
    <xf numFmtId="3" fontId="0" fillId="5" borderId="22" xfId="0" applyNumberFormat="1" applyFill="1" applyBorder="1" applyAlignment="1">
      <alignment horizontal="left" vertical="center"/>
    </xf>
    <xf numFmtId="3" fontId="0" fillId="5" borderId="14" xfId="0" applyNumberFormat="1" applyFill="1" applyBorder="1" applyAlignment="1">
      <alignment horizontal="center" vertical="center"/>
    </xf>
    <xf numFmtId="3" fontId="0" fillId="5" borderId="15" xfId="0" applyNumberFormat="1" applyFill="1" applyBorder="1" applyAlignment="1">
      <alignment horizontal="center" vertical="center"/>
    </xf>
    <xf numFmtId="3" fontId="0" fillId="0" borderId="7" xfId="0" applyNumberFormat="1" applyFill="1" applyBorder="1" applyAlignment="1">
      <alignment horizontal="center" vertical="center"/>
    </xf>
    <xf numFmtId="3" fontId="0" fillId="0" borderId="15" xfId="0" applyNumberFormat="1" applyFill="1" applyBorder="1" applyAlignment="1">
      <alignment horizontal="center" vertical="center"/>
    </xf>
    <xf numFmtId="3" fontId="0" fillId="5" borderId="8" xfId="0" applyNumberFormat="1" applyFill="1" applyBorder="1" applyAlignment="1">
      <alignment horizontal="center" vertical="center"/>
    </xf>
    <xf numFmtId="3" fontId="0" fillId="0" borderId="7" xfId="0" applyNumberFormat="1" applyBorder="1" applyAlignment="1">
      <alignment horizontal="center" vertical="center"/>
    </xf>
    <xf numFmtId="3" fontId="0" fillId="0" borderId="15" xfId="0" applyNumberFormat="1" applyBorder="1" applyAlignment="1">
      <alignment horizontal="center" vertical="center"/>
    </xf>
    <xf numFmtId="3" fontId="0" fillId="0" borderId="52" xfId="0" applyNumberFormat="1" applyFill="1" applyBorder="1" applyAlignment="1">
      <alignment horizontal="center" vertical="center"/>
    </xf>
    <xf numFmtId="3" fontId="0" fillId="0" borderId="8" xfId="0" applyNumberFormat="1" applyBorder="1" applyAlignment="1">
      <alignment horizontal="center" vertical="center"/>
    </xf>
    <xf numFmtId="3" fontId="0" fillId="5" borderId="55" xfId="0" applyNumberFormat="1" applyFill="1" applyBorder="1" applyAlignment="1"/>
    <xf numFmtId="3" fontId="0" fillId="5" borderId="55" xfId="0" applyNumberFormat="1" applyFill="1" applyBorder="1"/>
    <xf numFmtId="3" fontId="0" fillId="0" borderId="55" xfId="0" applyNumberFormat="1" applyBorder="1" applyAlignment="1"/>
    <xf numFmtId="3" fontId="0" fillId="0" borderId="55" xfId="0" applyNumberFormat="1" applyFill="1" applyBorder="1" applyAlignment="1"/>
    <xf numFmtId="3" fontId="0" fillId="0" borderId="22" xfId="0" applyNumberFormat="1" applyFill="1" applyBorder="1"/>
    <xf numFmtId="2" fontId="0" fillId="0" borderId="35" xfId="0" applyNumberFormat="1" applyFill="1" applyBorder="1"/>
    <xf numFmtId="2" fontId="0" fillId="4" borderId="34" xfId="0" applyNumberFormat="1" applyFill="1" applyBorder="1"/>
    <xf numFmtId="2" fontId="0" fillId="4" borderId="35" xfId="0" applyNumberFormat="1" applyFill="1" applyBorder="1"/>
    <xf numFmtId="2" fontId="0" fillId="0" borderId="36" xfId="0" applyNumberFormat="1" applyFill="1" applyBorder="1"/>
    <xf numFmtId="2" fontId="0" fillId="4" borderId="45" xfId="0" applyNumberFormat="1" applyFill="1" applyBorder="1"/>
    <xf numFmtId="2" fontId="0" fillId="0" borderId="5" xfId="0" applyNumberFormat="1" applyFill="1" applyBorder="1"/>
    <xf numFmtId="2" fontId="0" fillId="0" borderId="6" xfId="0" applyNumberFormat="1" applyFill="1" applyBorder="1"/>
    <xf numFmtId="2" fontId="0" fillId="0" borderId="60" xfId="0" applyNumberFormat="1" applyFill="1" applyBorder="1"/>
    <xf numFmtId="2" fontId="0" fillId="0" borderId="1" xfId="0" applyNumberFormat="1" applyFill="1" applyBorder="1"/>
    <xf numFmtId="2" fontId="0" fillId="0" borderId="30" xfId="0" applyNumberFormat="1" applyFill="1" applyBorder="1"/>
    <xf numFmtId="3" fontId="0" fillId="4" borderId="51" xfId="0" applyNumberFormat="1" applyFill="1" applyBorder="1"/>
    <xf numFmtId="3" fontId="0" fillId="4" borderId="38" xfId="0" applyNumberFormat="1" applyFill="1" applyBorder="1"/>
    <xf numFmtId="3" fontId="0" fillId="0" borderId="38" xfId="0" applyNumberFormat="1" applyBorder="1"/>
    <xf numFmtId="3" fontId="0" fillId="0" borderId="38" xfId="0" applyNumberFormat="1" applyFill="1" applyBorder="1" applyAlignment="1">
      <alignment vertical="top"/>
    </xf>
    <xf numFmtId="3" fontId="0" fillId="0" borderId="39" xfId="0" applyNumberFormat="1" applyFill="1" applyBorder="1" applyAlignment="1">
      <alignment vertical="top"/>
    </xf>
    <xf numFmtId="3" fontId="0" fillId="4" borderId="3" xfId="0" applyNumberFormat="1" applyFill="1" applyBorder="1"/>
    <xf numFmtId="3" fontId="0" fillId="4" borderId="61" xfId="0" applyNumberFormat="1" applyFill="1" applyBorder="1"/>
    <xf numFmtId="3" fontId="0" fillId="0" borderId="18" xfId="0" applyNumberFormat="1" applyBorder="1"/>
    <xf numFmtId="3" fontId="0" fillId="0" borderId="0" xfId="0" applyNumberFormat="1" applyFill="1" applyBorder="1" applyAlignment="1">
      <alignment vertical="top"/>
    </xf>
    <xf numFmtId="3" fontId="0" fillId="0" borderId="8" xfId="0" applyNumberFormat="1" applyFill="1" applyBorder="1"/>
    <xf numFmtId="3" fontId="0" fillId="0" borderId="52" xfId="0" applyNumberFormat="1" applyFill="1" applyBorder="1"/>
    <xf numFmtId="0" fontId="0" fillId="0" borderId="0" xfId="0" applyFill="1" applyBorder="1" applyAlignment="1">
      <alignment wrapText="1"/>
    </xf>
    <xf numFmtId="2" fontId="0" fillId="0" borderId="41" xfId="0" applyNumberFormat="1" applyFill="1" applyBorder="1"/>
    <xf numFmtId="2" fontId="0" fillId="0" borderId="42" xfId="0" applyNumberFormat="1" applyFill="1" applyBorder="1"/>
    <xf numFmtId="2" fontId="0" fillId="0" borderId="53" xfId="0" applyNumberFormat="1" applyFill="1" applyBorder="1"/>
    <xf numFmtId="2" fontId="0" fillId="0" borderId="43" xfId="0" applyNumberFormat="1" applyFill="1" applyBorder="1"/>
    <xf numFmtId="2" fontId="0" fillId="2" borderId="12" xfId="0" applyNumberFormat="1" applyFill="1" applyBorder="1"/>
    <xf numFmtId="2" fontId="0" fillId="2" borderId="13" xfId="0" applyNumberFormat="1" applyFill="1" applyBorder="1"/>
    <xf numFmtId="0" fontId="0" fillId="2" borderId="13" xfId="0" applyFill="1" applyBorder="1"/>
    <xf numFmtId="3" fontId="0" fillId="0" borderId="10" xfId="0" applyNumberFormat="1" applyBorder="1"/>
    <xf numFmtId="3" fontId="0" fillId="4" borderId="44" xfId="0" applyNumberFormat="1" applyFill="1" applyBorder="1"/>
    <xf numFmtId="3" fontId="0" fillId="4" borderId="40" xfId="0" applyNumberFormat="1" applyFill="1" applyBorder="1"/>
    <xf numFmtId="3" fontId="0" fillId="0" borderId="44" xfId="0" applyNumberFormat="1" applyBorder="1"/>
    <xf numFmtId="3" fontId="0" fillId="0" borderId="59" xfId="0" applyNumberFormat="1" applyBorder="1"/>
    <xf numFmtId="3" fontId="0" fillId="0" borderId="44" xfId="0" applyNumberFormat="1" applyFill="1" applyBorder="1" applyAlignment="1">
      <alignment vertical="top"/>
    </xf>
    <xf numFmtId="3" fontId="0" fillId="0" borderId="59" xfId="0" applyNumberFormat="1" applyFill="1" applyBorder="1" applyAlignment="1">
      <alignment vertical="top"/>
    </xf>
    <xf numFmtId="3" fontId="0" fillId="4" borderId="15" xfId="0" applyNumberFormat="1" applyFill="1" applyBorder="1"/>
    <xf numFmtId="3" fontId="0" fillId="0" borderId="15" xfId="0" applyNumberFormat="1" applyFill="1" applyBorder="1"/>
    <xf numFmtId="3" fontId="0" fillId="4" borderId="7" xfId="0" applyNumberFormat="1" applyFill="1" applyBorder="1"/>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0" borderId="24" xfId="0" applyFont="1" applyBorder="1" applyAlignment="1">
      <alignment horizontal="center" vertical="top" wrapText="1"/>
    </xf>
    <xf numFmtId="0" fontId="4" fillId="0" borderId="2" xfId="0" applyFont="1" applyBorder="1" applyAlignment="1">
      <alignment horizontal="center" vertical="top" wrapText="1"/>
    </xf>
    <xf numFmtId="0" fontId="4" fillId="0" borderId="0" xfId="0" applyFont="1" applyBorder="1" applyAlignment="1">
      <alignment horizontal="center" vertical="top" wrapText="1"/>
    </xf>
    <xf numFmtId="0" fontId="4" fillId="0" borderId="25" xfId="0" applyFont="1" applyBorder="1" applyAlignment="1">
      <alignment horizontal="center" vertical="top" wrapText="1"/>
    </xf>
    <xf numFmtId="0" fontId="4" fillId="0" borderId="26" xfId="0" applyFont="1" applyBorder="1" applyAlignment="1">
      <alignment horizontal="center" vertical="top" wrapText="1"/>
    </xf>
    <xf numFmtId="0" fontId="4" fillId="0" borderId="27" xfId="0" applyFont="1" applyBorder="1" applyAlignment="1">
      <alignment horizontal="center" vertical="top" wrapText="1"/>
    </xf>
    <xf numFmtId="0" fontId="4" fillId="0" borderId="28" xfId="0" applyFont="1" applyBorder="1" applyAlignment="1">
      <alignment horizontal="center"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3" fontId="0" fillId="5" borderId="30" xfId="0" applyNumberFormat="1" applyFill="1" applyBorder="1" applyAlignment="1">
      <alignment horizontal="center"/>
    </xf>
    <xf numFmtId="3" fontId="0" fillId="5" borderId="29" xfId="0" applyNumberFormat="1" applyFill="1" applyBorder="1" applyAlignment="1">
      <alignment horizontal="center"/>
    </xf>
    <xf numFmtId="3" fontId="0" fillId="5" borderId="31" xfId="0" applyNumberFormat="1" applyFill="1" applyBorder="1" applyAlignment="1">
      <alignment horizontal="center"/>
    </xf>
    <xf numFmtId="3" fontId="0" fillId="0" borderId="29" xfId="0" applyNumberFormat="1" applyBorder="1" applyAlignment="1">
      <alignment horizontal="center"/>
    </xf>
    <xf numFmtId="3" fontId="0" fillId="0" borderId="31" xfId="0" applyNumberFormat="1" applyBorder="1" applyAlignment="1">
      <alignment horizontal="center"/>
    </xf>
    <xf numFmtId="3" fontId="0" fillId="0" borderId="30" xfId="0" applyNumberFormat="1" applyFill="1" applyBorder="1" applyAlignment="1">
      <alignment horizontal="center"/>
    </xf>
    <xf numFmtId="3" fontId="0" fillId="0" borderId="29" xfId="0" applyNumberFormat="1" applyFill="1" applyBorder="1" applyAlignment="1">
      <alignment horizontal="center"/>
    </xf>
    <xf numFmtId="3" fontId="0" fillId="0" borderId="31" xfId="0" applyNumberFormat="1" applyFill="1" applyBorder="1" applyAlignment="1">
      <alignment horizontal="center"/>
    </xf>
    <xf numFmtId="0" fontId="0" fillId="0" borderId="30" xfId="0"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0" fillId="0" borderId="22" xfId="0" applyBorder="1" applyAlignment="1">
      <alignment horizontal="center" vertical="top" wrapText="1"/>
    </xf>
    <xf numFmtId="0" fontId="0" fillId="0" borderId="23" xfId="0" applyBorder="1" applyAlignment="1">
      <alignment horizontal="center" vertical="top" wrapText="1"/>
    </xf>
    <xf numFmtId="0" fontId="0" fillId="0" borderId="24" xfId="0" applyBorder="1" applyAlignment="1">
      <alignment horizontal="center" vertical="top" wrapText="1"/>
    </xf>
    <xf numFmtId="0" fontId="0" fillId="0" borderId="2" xfId="0" applyBorder="1" applyAlignment="1">
      <alignment horizontal="center" vertical="top" wrapText="1"/>
    </xf>
    <xf numFmtId="0" fontId="0" fillId="0" borderId="0" xfId="0" applyBorder="1" applyAlignment="1">
      <alignment horizontal="center"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3" fontId="0" fillId="5" borderId="30" xfId="0" applyNumberFormat="1" applyFill="1" applyBorder="1" applyAlignment="1">
      <alignment horizontal="center" vertical="center"/>
    </xf>
    <xf numFmtId="3" fontId="0" fillId="5" borderId="29" xfId="0" applyNumberFormat="1" applyFill="1" applyBorder="1" applyAlignment="1">
      <alignment horizontal="center" vertical="center"/>
    </xf>
    <xf numFmtId="3" fontId="0" fillId="0" borderId="29" xfId="0" applyNumberFormat="1" applyBorder="1" applyAlignment="1">
      <alignment horizontal="center" vertical="center"/>
    </xf>
    <xf numFmtId="3" fontId="0" fillId="0" borderId="30" xfId="0" applyNumberFormat="1" applyFill="1" applyBorder="1" applyAlignment="1">
      <alignment horizontal="center" vertical="center"/>
    </xf>
    <xf numFmtId="3" fontId="0" fillId="0" borderId="29" xfId="0" applyNumberFormat="1" applyFill="1" applyBorder="1" applyAlignment="1">
      <alignment horizontal="center" vertical="center"/>
    </xf>
    <xf numFmtId="3" fontId="0" fillId="5" borderId="31" xfId="0" applyNumberFormat="1" applyFill="1" applyBorder="1" applyAlignment="1">
      <alignment horizontal="center" vertical="center"/>
    </xf>
    <xf numFmtId="3" fontId="0" fillId="0" borderId="31" xfId="0" applyNumberFormat="1" applyFill="1" applyBorder="1" applyAlignment="1">
      <alignment horizontal="center" vertical="center"/>
    </xf>
    <xf numFmtId="3" fontId="0" fillId="0" borderId="22" xfId="0" applyNumberFormat="1" applyFill="1" applyBorder="1" applyAlignment="1">
      <alignment horizontal="center" vertical="top" wrapText="1"/>
    </xf>
    <xf numFmtId="3" fontId="0" fillId="0" borderId="23" xfId="0" applyNumberFormat="1" applyFill="1" applyBorder="1" applyAlignment="1">
      <alignment horizontal="center" vertical="top" wrapText="1"/>
    </xf>
    <xf numFmtId="3" fontId="0" fillId="0" borderId="24" xfId="0" applyNumberFormat="1" applyFill="1" applyBorder="1" applyAlignment="1">
      <alignment horizontal="center" vertical="top" wrapText="1"/>
    </xf>
    <xf numFmtId="3" fontId="0" fillId="0" borderId="26" xfId="0" applyNumberFormat="1" applyFill="1" applyBorder="1" applyAlignment="1">
      <alignment horizontal="center" vertical="top" wrapText="1"/>
    </xf>
    <xf numFmtId="3" fontId="0" fillId="0" borderId="27" xfId="0" applyNumberFormat="1" applyFill="1" applyBorder="1" applyAlignment="1">
      <alignment horizontal="center" vertical="top" wrapText="1"/>
    </xf>
    <xf numFmtId="3" fontId="0" fillId="0" borderId="28" xfId="0" applyNumberFormat="1" applyFill="1" applyBorder="1" applyAlignment="1">
      <alignment horizontal="center" vertical="top" wrapText="1"/>
    </xf>
    <xf numFmtId="3" fontId="0" fillId="0" borderId="12" xfId="0" applyNumberFormat="1" applyFill="1" applyBorder="1" applyAlignment="1">
      <alignment horizontal="center" vertical="top" wrapText="1"/>
    </xf>
    <xf numFmtId="3" fontId="0" fillId="0" borderId="10" xfId="0" applyNumberFormat="1" applyFill="1" applyBorder="1" applyAlignment="1">
      <alignment horizontal="center" vertical="top"/>
    </xf>
    <xf numFmtId="3" fontId="0" fillId="0" borderId="33" xfId="0" applyNumberFormat="1" applyFill="1" applyBorder="1" applyAlignment="1">
      <alignment horizontal="center" vertical="top"/>
    </xf>
    <xf numFmtId="3" fontId="0" fillId="0" borderId="11" xfId="0" applyNumberFormat="1" applyFill="1" applyBorder="1" applyAlignment="1">
      <alignment horizontal="center" vertical="top"/>
    </xf>
    <xf numFmtId="3" fontId="0" fillId="3" borderId="34" xfId="0" applyNumberFormat="1" applyFill="1" applyBorder="1" applyAlignment="1">
      <alignment horizontal="center"/>
    </xf>
    <xf numFmtId="3" fontId="0" fillId="3" borderId="36" xfId="0" applyNumberFormat="1" applyFill="1" applyBorder="1" applyAlignment="1">
      <alignment horizontal="center"/>
    </xf>
    <xf numFmtId="3" fontId="0" fillId="0" borderId="30" xfId="0" applyNumberFormat="1" applyBorder="1" applyAlignment="1">
      <alignment horizontal="center"/>
    </xf>
    <xf numFmtId="3" fontId="0" fillId="0" borderId="52" xfId="0" applyNumberFormat="1" applyFill="1" applyBorder="1" applyAlignment="1">
      <alignment horizontal="center" vertical="top"/>
    </xf>
    <xf numFmtId="3" fontId="0" fillId="0" borderId="31" xfId="0" applyNumberFormat="1" applyFill="1" applyBorder="1" applyAlignment="1">
      <alignment horizontal="center" vertical="top"/>
    </xf>
    <xf numFmtId="3" fontId="0" fillId="4" borderId="14" xfId="0" applyNumberFormat="1" applyFill="1" applyBorder="1" applyAlignment="1">
      <alignment horizontal="center"/>
    </xf>
    <xf numFmtId="3" fontId="0" fillId="4" borderId="15" xfId="0" applyNumberFormat="1" applyFill="1" applyBorder="1" applyAlignment="1">
      <alignment horizontal="center"/>
    </xf>
    <xf numFmtId="3" fontId="0" fillId="4" borderId="7" xfId="0" applyNumberFormat="1" applyFill="1" applyBorder="1" applyAlignment="1">
      <alignment horizontal="center"/>
    </xf>
    <xf numFmtId="3" fontId="0" fillId="0" borderId="52" xfId="0" applyNumberForma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2" fontId="0" fillId="4" borderId="12" xfId="0" applyNumberFormat="1" applyFill="1" applyBorder="1" applyAlignment="1">
      <alignment horizontal="center"/>
    </xf>
    <xf numFmtId="2" fontId="0" fillId="4" borderId="13" xfId="0" applyNumberFormat="1" applyFill="1"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2" fontId="0" fillId="0" borderId="41" xfId="0" applyNumberFormat="1" applyFill="1" applyBorder="1" applyAlignment="1">
      <alignment horizontal="center"/>
    </xf>
    <xf numFmtId="2" fontId="0" fillId="0" borderId="42" xfId="0" applyNumberFormat="1" applyFill="1" applyBorder="1" applyAlignment="1">
      <alignment horizontal="center"/>
    </xf>
    <xf numFmtId="2" fontId="0" fillId="0" borderId="43" xfId="0" applyNumberFormat="1" applyFill="1" applyBorder="1" applyAlignment="1">
      <alignment horizontal="center"/>
    </xf>
    <xf numFmtId="2" fontId="0" fillId="0" borderId="22" xfId="0" applyNumberFormat="1" applyFill="1" applyBorder="1" applyAlignment="1">
      <alignment horizontal="center" vertical="top" wrapText="1"/>
    </xf>
    <xf numFmtId="2" fontId="0" fillId="0" borderId="23" xfId="0" applyNumberFormat="1" applyFill="1" applyBorder="1" applyAlignment="1">
      <alignment horizontal="center" vertical="top"/>
    </xf>
    <xf numFmtId="2" fontId="0" fillId="0" borderId="24" xfId="0" applyNumberFormat="1" applyFill="1" applyBorder="1" applyAlignment="1">
      <alignment horizontal="center" vertical="top"/>
    </xf>
    <xf numFmtId="2" fontId="0" fillId="0" borderId="26" xfId="0" applyNumberFormat="1" applyFill="1" applyBorder="1" applyAlignment="1">
      <alignment horizontal="center" vertical="top"/>
    </xf>
    <xf numFmtId="2" fontId="0" fillId="0" borderId="27" xfId="0" applyNumberFormat="1" applyFill="1" applyBorder="1" applyAlignment="1">
      <alignment horizontal="center" vertical="top"/>
    </xf>
    <xf numFmtId="2" fontId="0" fillId="0" borderId="28" xfId="0" applyNumberFormat="1" applyFill="1" applyBorder="1" applyAlignment="1">
      <alignment horizontal="center" vertical="top"/>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2" fontId="0" fillId="0" borderId="37" xfId="0" applyNumberFormat="1" applyFill="1" applyBorder="1" applyAlignment="1">
      <alignment horizontal="center" vertical="top" wrapText="1"/>
    </xf>
    <xf numFmtId="2" fontId="0" fillId="0" borderId="39" xfId="0" applyNumberFormat="1" applyFill="1" applyBorder="1" applyAlignment="1">
      <alignment horizontal="center" vertical="top"/>
    </xf>
    <xf numFmtId="2" fontId="0" fillId="0" borderId="33" xfId="0" applyNumberFormat="1" applyFill="1" applyBorder="1" applyAlignment="1">
      <alignment horizontal="center" vertical="top"/>
    </xf>
    <xf numFmtId="2" fontId="0" fillId="0" borderId="11" xfId="0" applyNumberFormat="1" applyFill="1" applyBorder="1" applyAlignment="1">
      <alignment horizontal="center" vertical="top"/>
    </xf>
    <xf numFmtId="2" fontId="0" fillId="0" borderId="22" xfId="0" applyNumberFormat="1" applyFill="1" applyBorder="1" applyAlignment="1">
      <alignment horizontal="center"/>
    </xf>
    <xf numFmtId="2" fontId="0" fillId="0" borderId="23" xfId="0" applyNumberFormat="1" applyFill="1" applyBorder="1" applyAlignment="1">
      <alignment horizontal="center"/>
    </xf>
    <xf numFmtId="2" fontId="0" fillId="0" borderId="24" xfId="0" applyNumberFormat="1" applyFill="1" applyBorder="1" applyAlignment="1">
      <alignment horizontal="center"/>
    </xf>
    <xf numFmtId="0" fontId="0" fillId="0" borderId="23" xfId="0" applyBorder="1" applyAlignment="1">
      <alignment horizontal="center" vertical="top"/>
    </xf>
    <xf numFmtId="0" fontId="0" fillId="0" borderId="24" xfId="0" applyBorder="1" applyAlignment="1">
      <alignment horizontal="center" vertical="top"/>
    </xf>
    <xf numFmtId="0" fontId="0" fillId="0" borderId="2" xfId="0" applyBorder="1" applyAlignment="1">
      <alignment horizontal="center" vertical="top"/>
    </xf>
    <xf numFmtId="0" fontId="0" fillId="0" borderId="0"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0" fontId="0" fillId="4" borderId="12" xfId="0" applyFill="1" applyBorder="1" applyAlignment="1">
      <alignment horizontal="center" vertical="center"/>
    </xf>
    <xf numFmtId="0" fontId="0" fillId="4" borderId="33" xfId="0" applyFill="1" applyBorder="1" applyAlignment="1">
      <alignment horizontal="center" vertical="center"/>
    </xf>
    <xf numFmtId="0" fontId="0" fillId="4" borderId="16" xfId="0" applyFill="1"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left" vertical="center" wrapText="1"/>
    </xf>
    <xf numFmtId="0" fontId="0" fillId="0" borderId="17" xfId="0" applyBorder="1" applyAlignment="1">
      <alignment horizontal="left" vertical="center"/>
    </xf>
    <xf numFmtId="0" fontId="0" fillId="4" borderId="37" xfId="0" applyFill="1" applyBorder="1" applyAlignment="1">
      <alignment horizontal="center" vertical="center" wrapText="1"/>
    </xf>
    <xf numFmtId="0" fontId="0" fillId="0" borderId="12" xfId="0" applyBorder="1" applyAlignment="1">
      <alignment horizontal="center" vertical="center" wrapText="1"/>
    </xf>
    <xf numFmtId="0" fontId="0" fillId="0" borderId="33" xfId="0" applyBorder="1" applyAlignment="1">
      <alignment horizontal="center" vertical="center" wrapText="1"/>
    </xf>
    <xf numFmtId="0" fontId="0" fillId="0" borderId="16" xfId="0" applyBorder="1" applyAlignment="1">
      <alignment horizontal="center" vertical="center" wrapText="1"/>
    </xf>
    <xf numFmtId="0" fontId="0" fillId="0" borderId="32" xfId="0" applyBorder="1" applyAlignment="1">
      <alignment horizontal="left"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xf>
    <xf numFmtId="0" fontId="0" fillId="4" borderId="18" xfId="0" applyFill="1" applyBorder="1" applyAlignment="1">
      <alignment horizontal="center" vertical="center"/>
    </xf>
    <xf numFmtId="0" fontId="0" fillId="4" borderId="32" xfId="0" applyFill="1" applyBorder="1" applyAlignment="1">
      <alignment horizontal="left" vertical="center"/>
    </xf>
    <xf numFmtId="0" fontId="0" fillId="4" borderId="17" xfId="0" applyFill="1" applyBorder="1" applyAlignment="1">
      <alignment horizontal="left" vertical="center"/>
    </xf>
    <xf numFmtId="0" fontId="0" fillId="4" borderId="41" xfId="0" applyFill="1" applyBorder="1" applyAlignment="1">
      <alignment horizontal="center" vertical="center"/>
    </xf>
    <xf numFmtId="0" fontId="0" fillId="4" borderId="40" xfId="0" applyFill="1" applyBorder="1" applyAlignment="1">
      <alignment horizontal="center" vertical="center"/>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0" xfId="0" applyBorder="1" applyAlignment="1">
      <alignment horizontal="center" vertical="top" wrapText="1"/>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42" xfId="0" applyBorder="1" applyAlignment="1">
      <alignment horizontal="left" vertical="center" wrapText="1"/>
    </xf>
    <xf numFmtId="0" fontId="0" fillId="0" borderId="44" xfId="0" applyBorder="1" applyAlignment="1">
      <alignment horizontal="left" vertical="center"/>
    </xf>
    <xf numFmtId="0" fontId="0" fillId="0" borderId="20" xfId="0" applyBorder="1" applyAlignment="1">
      <alignment horizontal="left" vertical="center"/>
    </xf>
    <xf numFmtId="0" fontId="0" fillId="0" borderId="39" xfId="0"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2" fontId="0" fillId="0" borderId="19" xfId="0" applyNumberFormat="1" applyBorder="1" applyAlignment="1">
      <alignment horizontal="center"/>
    </xf>
    <xf numFmtId="2" fontId="0" fillId="0" borderId="20" xfId="0" applyNumberForma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13" xfId="0" applyBorder="1" applyAlignment="1">
      <alignment horizontal="center" vertical="top"/>
    </xf>
    <xf numFmtId="0" fontId="0" fillId="0" borderId="10" xfId="0" applyBorder="1" applyAlignment="1">
      <alignment horizontal="center" vertical="top"/>
    </xf>
    <xf numFmtId="0" fontId="0" fillId="0" borderId="34" xfId="0" applyBorder="1" applyAlignment="1">
      <alignment horizontal="center" vertical="top"/>
    </xf>
    <xf numFmtId="0" fontId="0" fillId="0" borderId="35" xfId="0" applyBorder="1" applyAlignment="1">
      <alignment horizontal="center" vertical="top"/>
    </xf>
    <xf numFmtId="0" fontId="0" fillId="0" borderId="36" xfId="0" applyBorder="1" applyAlignment="1">
      <alignment horizontal="center" vertical="top"/>
    </xf>
    <xf numFmtId="2" fontId="0" fillId="0" borderId="24" xfId="0" applyNumberFormat="1"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20" xfId="0" applyBorder="1" applyAlignment="1">
      <alignment horizontal="center" vertical="center"/>
    </xf>
    <xf numFmtId="2" fontId="0" fillId="0" borderId="41" xfId="0" applyNumberFormat="1" applyBorder="1" applyAlignment="1">
      <alignment horizontal="center" vertical="center"/>
    </xf>
    <xf numFmtId="0" fontId="0" fillId="0" borderId="40" xfId="0" applyBorder="1" applyAlignment="1">
      <alignment horizontal="center" vertical="center"/>
    </xf>
    <xf numFmtId="0" fontId="0" fillId="0" borderId="19" xfId="0" applyBorder="1" applyAlignment="1">
      <alignment horizontal="center" vertical="center"/>
    </xf>
    <xf numFmtId="0" fontId="0" fillId="0" borderId="4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left" vertical="center"/>
    </xf>
    <xf numFmtId="0" fontId="0" fillId="0" borderId="26"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23" xfId="0" applyBorder="1" applyAlignment="1">
      <alignment horizontal="left" vertical="center"/>
    </xf>
    <xf numFmtId="0" fontId="0" fillId="0" borderId="27" xfId="0" applyBorder="1" applyAlignment="1">
      <alignment horizontal="left" vertical="center"/>
    </xf>
    <xf numFmtId="0" fontId="0" fillId="0" borderId="54" xfId="0" applyBorder="1" applyAlignment="1">
      <alignment horizontal="center" vertical="center" wrapText="1"/>
    </xf>
    <xf numFmtId="0" fontId="0" fillId="0" borderId="56" xfId="0" applyBorder="1" applyAlignment="1">
      <alignment horizontal="center" vertical="center"/>
    </xf>
    <xf numFmtId="0" fontId="0" fillId="0" borderId="55" xfId="0" applyBorder="1" applyAlignment="1">
      <alignment horizontal="center" vertical="center"/>
    </xf>
    <xf numFmtId="2" fontId="0" fillId="0" borderId="42" xfId="0" applyNumberFormat="1" applyBorder="1" applyAlignment="1">
      <alignment horizontal="center" vertical="center"/>
    </xf>
    <xf numFmtId="2" fontId="0" fillId="0" borderId="44" xfId="0" applyNumberFormat="1" applyBorder="1" applyAlignment="1">
      <alignment horizontal="center" vertical="center"/>
    </xf>
    <xf numFmtId="2" fontId="0" fillId="0" borderId="20" xfId="0" applyNumberFormat="1" applyBorder="1" applyAlignment="1">
      <alignment horizontal="center" vertical="center"/>
    </xf>
    <xf numFmtId="2" fontId="0" fillId="0" borderId="25" xfId="0" applyNumberFormat="1" applyBorder="1" applyAlignment="1">
      <alignment horizontal="center" vertical="center"/>
    </xf>
    <xf numFmtId="2" fontId="0" fillId="0" borderId="40" xfId="0" applyNumberFormat="1" applyBorder="1" applyAlignment="1">
      <alignment horizontal="center" vertical="center"/>
    </xf>
    <xf numFmtId="2" fontId="0" fillId="0" borderId="19" xfId="0" applyNumberFormat="1" applyBorder="1" applyAlignment="1">
      <alignment horizontal="center" vertical="center"/>
    </xf>
    <xf numFmtId="0" fontId="0" fillId="0" borderId="54" xfId="0" applyBorder="1" applyAlignment="1">
      <alignment horizontal="center" vertical="center"/>
    </xf>
    <xf numFmtId="164" fontId="0" fillId="0" borderId="23" xfId="0" applyNumberFormat="1" applyBorder="1" applyAlignment="1">
      <alignment horizontal="center" vertical="center"/>
    </xf>
    <xf numFmtId="0" fontId="0" fillId="0" borderId="23" xfId="0" applyBorder="1" applyAlignment="1">
      <alignment horizontal="left" vertical="top"/>
    </xf>
    <xf numFmtId="0" fontId="0" fillId="0" borderId="24" xfId="0" applyBorder="1" applyAlignment="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 xfId="0" applyBorder="1" applyAlignment="1">
      <alignment horizontal="center" vertical="center" wrapText="1"/>
    </xf>
    <xf numFmtId="0" fontId="0" fillId="0" borderId="26" xfId="0" applyBorder="1" applyAlignment="1">
      <alignment horizontal="center" vertical="center" wrapText="1"/>
    </xf>
    <xf numFmtId="0" fontId="0" fillId="0" borderId="0" xfId="0" applyBorder="1" applyAlignment="1">
      <alignment horizontal="center" vertical="center"/>
    </xf>
    <xf numFmtId="2" fontId="0" fillId="0" borderId="43" xfId="0" applyNumberFormat="1" applyBorder="1" applyAlignment="1">
      <alignment horizontal="center" vertical="center"/>
    </xf>
    <xf numFmtId="2" fontId="0" fillId="0" borderId="59" xfId="0" applyNumberFormat="1" applyBorder="1" applyAlignment="1">
      <alignment horizontal="center" vertical="center"/>
    </xf>
    <xf numFmtId="2" fontId="0" fillId="0" borderId="21" xfId="0" applyNumberFormat="1" applyBorder="1" applyAlignment="1">
      <alignment horizontal="center" vertical="center"/>
    </xf>
    <xf numFmtId="2" fontId="0" fillId="0" borderId="28" xfId="0" applyNumberFormat="1" applyBorder="1" applyAlignment="1">
      <alignment horizontal="center" vertical="center"/>
    </xf>
    <xf numFmtId="0" fontId="0" fillId="0" borderId="56" xfId="0" applyBorder="1" applyAlignment="1">
      <alignment horizontal="center" vertical="center" wrapText="1"/>
    </xf>
    <xf numFmtId="0" fontId="0" fillId="0" borderId="55" xfId="0" applyBorder="1" applyAlignment="1">
      <alignment horizontal="center" vertical="center" wrapText="1"/>
    </xf>
    <xf numFmtId="0" fontId="0" fillId="0" borderId="4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2ECD-0197-4533-AF04-734A874CE7B2}">
  <dimension ref="B1:M38"/>
  <sheetViews>
    <sheetView tabSelected="1" zoomScale="93" workbookViewId="0">
      <selection activeCell="P13" sqref="P13"/>
    </sheetView>
  </sheetViews>
  <sheetFormatPr baseColWidth="10" defaultColWidth="8.83203125" defaultRowHeight="15" x14ac:dyDescent="0.2"/>
  <sheetData>
    <row r="1" spans="2:13" ht="16" thickBot="1" x14ac:dyDescent="0.25"/>
    <row r="2" spans="2:13" ht="14.25" customHeight="1" x14ac:dyDescent="0.2">
      <c r="B2" s="221" t="s">
        <v>9</v>
      </c>
      <c r="C2" s="222"/>
      <c r="D2" s="222"/>
      <c r="E2" s="222"/>
      <c r="F2" s="222"/>
      <c r="G2" s="222"/>
      <c r="H2" s="222"/>
      <c r="I2" s="222"/>
      <c r="J2" s="222"/>
      <c r="K2" s="222"/>
      <c r="L2" s="222"/>
      <c r="M2" s="223"/>
    </row>
    <row r="3" spans="2:13" x14ac:dyDescent="0.2">
      <c r="B3" s="224"/>
      <c r="C3" s="225"/>
      <c r="D3" s="225"/>
      <c r="E3" s="225"/>
      <c r="F3" s="225"/>
      <c r="G3" s="225"/>
      <c r="H3" s="225"/>
      <c r="I3" s="225"/>
      <c r="J3" s="225"/>
      <c r="K3" s="225"/>
      <c r="L3" s="225"/>
      <c r="M3" s="226"/>
    </row>
    <row r="4" spans="2:13" x14ac:dyDescent="0.2">
      <c r="B4" s="224"/>
      <c r="C4" s="225"/>
      <c r="D4" s="225"/>
      <c r="E4" s="225"/>
      <c r="F4" s="225"/>
      <c r="G4" s="225"/>
      <c r="H4" s="225"/>
      <c r="I4" s="225"/>
      <c r="J4" s="225"/>
      <c r="K4" s="225"/>
      <c r="L4" s="225"/>
      <c r="M4" s="226"/>
    </row>
    <row r="5" spans="2:13" x14ac:dyDescent="0.2">
      <c r="B5" s="224"/>
      <c r="C5" s="225"/>
      <c r="D5" s="225"/>
      <c r="E5" s="225"/>
      <c r="F5" s="225"/>
      <c r="G5" s="225"/>
      <c r="H5" s="225"/>
      <c r="I5" s="225"/>
      <c r="J5" s="225"/>
      <c r="K5" s="225"/>
      <c r="L5" s="225"/>
      <c r="M5" s="226"/>
    </row>
    <row r="6" spans="2:13" ht="16" thickBot="1" x14ac:dyDescent="0.25">
      <c r="B6" s="227"/>
      <c r="C6" s="228"/>
      <c r="D6" s="228"/>
      <c r="E6" s="228"/>
      <c r="F6" s="228"/>
      <c r="G6" s="228"/>
      <c r="H6" s="228"/>
      <c r="I6" s="228"/>
      <c r="J6" s="228"/>
      <c r="K6" s="228"/>
      <c r="L6" s="228"/>
      <c r="M6" s="229"/>
    </row>
    <row r="7" spans="2:13" ht="16" thickBot="1" x14ac:dyDescent="0.25"/>
    <row r="8" spans="2:13" ht="14.25" customHeight="1" x14ac:dyDescent="0.2">
      <c r="B8" s="230" t="s">
        <v>114</v>
      </c>
      <c r="C8" s="231"/>
      <c r="D8" s="231"/>
      <c r="E8" s="231"/>
      <c r="F8" s="231"/>
      <c r="G8" s="231"/>
      <c r="H8" s="231"/>
      <c r="I8" s="231"/>
      <c r="J8" s="231"/>
      <c r="K8" s="231"/>
      <c r="L8" s="231"/>
      <c r="M8" s="232"/>
    </row>
    <row r="9" spans="2:13" x14ac:dyDescent="0.2">
      <c r="B9" s="233"/>
      <c r="C9" s="234"/>
      <c r="D9" s="234"/>
      <c r="E9" s="234"/>
      <c r="F9" s="234"/>
      <c r="G9" s="234"/>
      <c r="H9" s="234"/>
      <c r="I9" s="234"/>
      <c r="J9" s="234"/>
      <c r="K9" s="234"/>
      <c r="L9" s="234"/>
      <c r="M9" s="235"/>
    </row>
    <row r="10" spans="2:13" x14ac:dyDescent="0.2">
      <c r="B10" s="233"/>
      <c r="C10" s="234"/>
      <c r="D10" s="234"/>
      <c r="E10" s="234"/>
      <c r="F10" s="234"/>
      <c r="G10" s="234"/>
      <c r="H10" s="234"/>
      <c r="I10" s="234"/>
      <c r="J10" s="234"/>
      <c r="K10" s="234"/>
      <c r="L10" s="234"/>
      <c r="M10" s="235"/>
    </row>
    <row r="11" spans="2:13" x14ac:dyDescent="0.2">
      <c r="B11" s="233"/>
      <c r="C11" s="234"/>
      <c r="D11" s="234"/>
      <c r="E11" s="234"/>
      <c r="F11" s="234"/>
      <c r="G11" s="234"/>
      <c r="H11" s="234"/>
      <c r="I11" s="234"/>
      <c r="J11" s="234"/>
      <c r="K11" s="234"/>
      <c r="L11" s="234"/>
      <c r="M11" s="235"/>
    </row>
    <row r="12" spans="2:13" x14ac:dyDescent="0.2">
      <c r="B12" s="233"/>
      <c r="C12" s="234"/>
      <c r="D12" s="234"/>
      <c r="E12" s="234"/>
      <c r="F12" s="234"/>
      <c r="G12" s="234"/>
      <c r="H12" s="234"/>
      <c r="I12" s="234"/>
      <c r="J12" s="234"/>
      <c r="K12" s="234"/>
      <c r="L12" s="234"/>
      <c r="M12" s="235"/>
    </row>
    <row r="13" spans="2:13" x14ac:dyDescent="0.2">
      <c r="B13" s="233"/>
      <c r="C13" s="234"/>
      <c r="D13" s="234"/>
      <c r="E13" s="234"/>
      <c r="F13" s="234"/>
      <c r="G13" s="234"/>
      <c r="H13" s="234"/>
      <c r="I13" s="234"/>
      <c r="J13" s="234"/>
      <c r="K13" s="234"/>
      <c r="L13" s="234"/>
      <c r="M13" s="235"/>
    </row>
    <row r="14" spans="2:13" x14ac:dyDescent="0.2">
      <c r="B14" s="233"/>
      <c r="C14" s="234"/>
      <c r="D14" s="234"/>
      <c r="E14" s="234"/>
      <c r="F14" s="234"/>
      <c r="G14" s="234"/>
      <c r="H14" s="234"/>
      <c r="I14" s="234"/>
      <c r="J14" s="234"/>
      <c r="K14" s="234"/>
      <c r="L14" s="234"/>
      <c r="M14" s="235"/>
    </row>
    <row r="15" spans="2:13" x14ac:dyDescent="0.2">
      <c r="B15" s="233"/>
      <c r="C15" s="234"/>
      <c r="D15" s="234"/>
      <c r="E15" s="234"/>
      <c r="F15" s="234"/>
      <c r="G15" s="234"/>
      <c r="H15" s="234"/>
      <c r="I15" s="234"/>
      <c r="J15" s="234"/>
      <c r="K15" s="234"/>
      <c r="L15" s="234"/>
      <c r="M15" s="235"/>
    </row>
    <row r="16" spans="2:13" x14ac:dyDescent="0.2">
      <c r="B16" s="233"/>
      <c r="C16" s="234"/>
      <c r="D16" s="234"/>
      <c r="E16" s="234"/>
      <c r="F16" s="234"/>
      <c r="G16" s="234"/>
      <c r="H16" s="234"/>
      <c r="I16" s="234"/>
      <c r="J16" s="234"/>
      <c r="K16" s="234"/>
      <c r="L16" s="234"/>
      <c r="M16" s="235"/>
    </row>
    <row r="17" spans="2:13" x14ac:dyDescent="0.2">
      <c r="B17" s="233"/>
      <c r="C17" s="234"/>
      <c r="D17" s="234"/>
      <c r="E17" s="234"/>
      <c r="F17" s="234"/>
      <c r="G17" s="234"/>
      <c r="H17" s="234"/>
      <c r="I17" s="234"/>
      <c r="J17" s="234"/>
      <c r="K17" s="234"/>
      <c r="L17" s="234"/>
      <c r="M17" s="235"/>
    </row>
    <row r="18" spans="2:13" x14ac:dyDescent="0.2">
      <c r="B18" s="233"/>
      <c r="C18" s="234"/>
      <c r="D18" s="234"/>
      <c r="E18" s="234"/>
      <c r="F18" s="234"/>
      <c r="G18" s="234"/>
      <c r="H18" s="234"/>
      <c r="I18" s="234"/>
      <c r="J18" s="234"/>
      <c r="K18" s="234"/>
      <c r="L18" s="234"/>
      <c r="M18" s="235"/>
    </row>
    <row r="19" spans="2:13" x14ac:dyDescent="0.2">
      <c r="B19" s="233"/>
      <c r="C19" s="234"/>
      <c r="D19" s="234"/>
      <c r="E19" s="234"/>
      <c r="F19" s="234"/>
      <c r="G19" s="234"/>
      <c r="H19" s="234"/>
      <c r="I19" s="234"/>
      <c r="J19" s="234"/>
      <c r="K19" s="234"/>
      <c r="L19" s="234"/>
      <c r="M19" s="235"/>
    </row>
    <row r="20" spans="2:13" x14ac:dyDescent="0.2">
      <c r="B20" s="233"/>
      <c r="C20" s="234"/>
      <c r="D20" s="234"/>
      <c r="E20" s="234"/>
      <c r="F20" s="234"/>
      <c r="G20" s="234"/>
      <c r="H20" s="234"/>
      <c r="I20" s="234"/>
      <c r="J20" s="234"/>
      <c r="K20" s="234"/>
      <c r="L20" s="234"/>
      <c r="M20" s="235"/>
    </row>
    <row r="21" spans="2:13" x14ac:dyDescent="0.2">
      <c r="B21" s="233"/>
      <c r="C21" s="234"/>
      <c r="D21" s="234"/>
      <c r="E21" s="234"/>
      <c r="F21" s="234"/>
      <c r="G21" s="234"/>
      <c r="H21" s="234"/>
      <c r="I21" s="234"/>
      <c r="J21" s="234"/>
      <c r="K21" s="234"/>
      <c r="L21" s="234"/>
      <c r="M21" s="235"/>
    </row>
    <row r="22" spans="2:13" x14ac:dyDescent="0.2">
      <c r="B22" s="233"/>
      <c r="C22" s="234"/>
      <c r="D22" s="234"/>
      <c r="E22" s="234"/>
      <c r="F22" s="234"/>
      <c r="G22" s="234"/>
      <c r="H22" s="234"/>
      <c r="I22" s="234"/>
      <c r="J22" s="234"/>
      <c r="K22" s="234"/>
      <c r="L22" s="234"/>
      <c r="M22" s="235"/>
    </row>
    <row r="23" spans="2:13" x14ac:dyDescent="0.2">
      <c r="B23" s="233"/>
      <c r="C23" s="234"/>
      <c r="D23" s="234"/>
      <c r="E23" s="234"/>
      <c r="F23" s="234"/>
      <c r="G23" s="234"/>
      <c r="H23" s="234"/>
      <c r="I23" s="234"/>
      <c r="J23" s="234"/>
      <c r="K23" s="234"/>
      <c r="L23" s="234"/>
      <c r="M23" s="235"/>
    </row>
    <row r="24" spans="2:13" x14ac:dyDescent="0.2">
      <c r="B24" s="233"/>
      <c r="C24" s="234"/>
      <c r="D24" s="234"/>
      <c r="E24" s="234"/>
      <c r="F24" s="234"/>
      <c r="G24" s="234"/>
      <c r="H24" s="234"/>
      <c r="I24" s="234"/>
      <c r="J24" s="234"/>
      <c r="K24" s="234"/>
      <c r="L24" s="234"/>
      <c r="M24" s="235"/>
    </row>
    <row r="25" spans="2:13" x14ac:dyDescent="0.2">
      <c r="B25" s="233"/>
      <c r="C25" s="234"/>
      <c r="D25" s="234"/>
      <c r="E25" s="234"/>
      <c r="F25" s="234"/>
      <c r="G25" s="234"/>
      <c r="H25" s="234"/>
      <c r="I25" s="234"/>
      <c r="J25" s="234"/>
      <c r="K25" s="234"/>
      <c r="L25" s="234"/>
      <c r="M25" s="235"/>
    </row>
    <row r="26" spans="2:13" x14ac:dyDescent="0.2">
      <c r="B26" s="233"/>
      <c r="C26" s="234"/>
      <c r="D26" s="234"/>
      <c r="E26" s="234"/>
      <c r="F26" s="234"/>
      <c r="G26" s="234"/>
      <c r="H26" s="234"/>
      <c r="I26" s="234"/>
      <c r="J26" s="234"/>
      <c r="K26" s="234"/>
      <c r="L26" s="234"/>
      <c r="M26" s="235"/>
    </row>
    <row r="27" spans="2:13" x14ac:dyDescent="0.2">
      <c r="B27" s="233"/>
      <c r="C27" s="234"/>
      <c r="D27" s="234"/>
      <c r="E27" s="234"/>
      <c r="F27" s="234"/>
      <c r="G27" s="234"/>
      <c r="H27" s="234"/>
      <c r="I27" s="234"/>
      <c r="J27" s="234"/>
      <c r="K27" s="234"/>
      <c r="L27" s="234"/>
      <c r="M27" s="235"/>
    </row>
    <row r="28" spans="2:13" x14ac:dyDescent="0.2">
      <c r="B28" s="233"/>
      <c r="C28" s="234"/>
      <c r="D28" s="234"/>
      <c r="E28" s="234"/>
      <c r="F28" s="234"/>
      <c r="G28" s="234"/>
      <c r="H28" s="234"/>
      <c r="I28" s="234"/>
      <c r="J28" s="234"/>
      <c r="K28" s="234"/>
      <c r="L28" s="234"/>
      <c r="M28" s="235"/>
    </row>
    <row r="29" spans="2:13" x14ac:dyDescent="0.2">
      <c r="B29" s="233"/>
      <c r="C29" s="234"/>
      <c r="D29" s="234"/>
      <c r="E29" s="234"/>
      <c r="F29" s="234"/>
      <c r="G29" s="234"/>
      <c r="H29" s="234"/>
      <c r="I29" s="234"/>
      <c r="J29" s="234"/>
      <c r="K29" s="234"/>
      <c r="L29" s="234"/>
      <c r="M29" s="235"/>
    </row>
    <row r="30" spans="2:13" ht="18.75" customHeight="1" thickBot="1" x14ac:dyDescent="0.25">
      <c r="B30" s="236"/>
      <c r="C30" s="237"/>
      <c r="D30" s="237"/>
      <c r="E30" s="237"/>
      <c r="F30" s="237"/>
      <c r="G30" s="237"/>
      <c r="H30" s="237"/>
      <c r="I30" s="237"/>
      <c r="J30" s="237"/>
      <c r="K30" s="237"/>
      <c r="L30" s="237"/>
      <c r="M30" s="238"/>
    </row>
    <row r="31" spans="2:13" x14ac:dyDescent="0.2">
      <c r="B31" s="57"/>
      <c r="C31" s="57"/>
      <c r="D31" s="57"/>
      <c r="E31" s="57"/>
      <c r="F31" s="57"/>
      <c r="G31" s="57"/>
      <c r="H31" s="57"/>
      <c r="I31" s="57"/>
      <c r="J31" s="57"/>
      <c r="K31" s="57"/>
      <c r="L31" s="57"/>
      <c r="M31" s="57"/>
    </row>
    <row r="32" spans="2:13" x14ac:dyDescent="0.2">
      <c r="B32" s="57"/>
      <c r="C32" s="57"/>
      <c r="D32" s="57"/>
      <c r="E32" s="57"/>
      <c r="F32" s="57"/>
      <c r="G32" s="57"/>
      <c r="H32" s="57"/>
      <c r="I32" s="57"/>
      <c r="J32" s="57"/>
      <c r="K32" s="57"/>
      <c r="L32" s="57"/>
      <c r="M32" s="57"/>
    </row>
    <row r="33" spans="2:13" x14ac:dyDescent="0.2">
      <c r="B33" s="57"/>
      <c r="C33" s="57"/>
      <c r="D33" s="57"/>
      <c r="E33" s="57"/>
      <c r="F33" s="57"/>
      <c r="G33" s="57"/>
      <c r="H33" s="57"/>
      <c r="I33" s="57"/>
      <c r="J33" s="57"/>
      <c r="K33" s="57"/>
      <c r="L33" s="57"/>
      <c r="M33" s="57"/>
    </row>
    <row r="34" spans="2:13" x14ac:dyDescent="0.2">
      <c r="B34" s="57"/>
      <c r="C34" s="57"/>
      <c r="D34" s="57"/>
      <c r="E34" s="57"/>
      <c r="F34" s="57"/>
      <c r="G34" s="57"/>
      <c r="H34" s="57"/>
      <c r="I34" s="57"/>
      <c r="J34" s="57"/>
      <c r="K34" s="57"/>
      <c r="L34" s="57"/>
      <c r="M34" s="57"/>
    </row>
    <row r="35" spans="2:13" x14ac:dyDescent="0.2">
      <c r="B35" s="57"/>
      <c r="C35" s="57"/>
      <c r="D35" s="57"/>
      <c r="E35" s="57"/>
      <c r="F35" s="57"/>
      <c r="G35" s="57"/>
      <c r="H35" s="57"/>
      <c r="I35" s="57"/>
      <c r="J35" s="57"/>
      <c r="K35" s="57"/>
      <c r="L35" s="57"/>
      <c r="M35" s="57"/>
    </row>
    <row r="36" spans="2:13" x14ac:dyDescent="0.2">
      <c r="B36" s="57"/>
      <c r="C36" s="57"/>
      <c r="D36" s="57"/>
      <c r="E36" s="57"/>
      <c r="F36" s="57"/>
      <c r="G36" s="57"/>
      <c r="H36" s="57"/>
      <c r="I36" s="57"/>
      <c r="J36" s="57"/>
      <c r="K36" s="57"/>
      <c r="L36" s="57"/>
      <c r="M36" s="57"/>
    </row>
    <row r="37" spans="2:13" x14ac:dyDescent="0.2">
      <c r="B37" s="57"/>
      <c r="C37" s="57"/>
      <c r="D37" s="57"/>
      <c r="E37" s="57"/>
      <c r="F37" s="57"/>
      <c r="G37" s="57"/>
      <c r="H37" s="57"/>
      <c r="I37" s="57"/>
      <c r="J37" s="57"/>
      <c r="K37" s="57"/>
      <c r="L37" s="57"/>
      <c r="M37" s="57"/>
    </row>
    <row r="38" spans="2:13" x14ac:dyDescent="0.2">
      <c r="B38" s="57"/>
      <c r="C38" s="57"/>
      <c r="D38" s="57"/>
      <c r="E38" s="57"/>
      <c r="F38" s="57"/>
      <c r="G38" s="57"/>
      <c r="H38" s="57"/>
      <c r="I38" s="57"/>
      <c r="J38" s="57"/>
      <c r="K38" s="57"/>
      <c r="L38" s="57"/>
      <c r="M38" s="57"/>
    </row>
  </sheetData>
  <mergeCells count="2">
    <mergeCell ref="B2:M6"/>
    <mergeCell ref="B8:M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7739-8509-455E-9234-FF4A57E6680F}">
  <dimension ref="B1:W45"/>
  <sheetViews>
    <sheetView zoomScale="52" workbookViewId="0">
      <selection activeCell="G9" sqref="G9"/>
    </sheetView>
  </sheetViews>
  <sheetFormatPr baseColWidth="10" defaultColWidth="8.83203125" defaultRowHeight="15" x14ac:dyDescent="0.2"/>
  <cols>
    <col min="2" max="2" width="19.6640625" customWidth="1"/>
    <col min="3" max="3" width="20.33203125" customWidth="1"/>
    <col min="4" max="4" width="14.83203125" customWidth="1"/>
    <col min="5" max="6" width="14" customWidth="1"/>
    <col min="7" max="7" width="18.1640625" customWidth="1"/>
    <col min="8" max="8" width="17.6640625" customWidth="1"/>
    <col min="9" max="9" width="16" customWidth="1"/>
    <col min="10" max="10" width="13.6640625" customWidth="1"/>
    <col min="11" max="11" width="17.5" customWidth="1"/>
    <col min="12" max="12" width="13.6640625" customWidth="1"/>
    <col min="13" max="13" width="13.5" customWidth="1"/>
    <col min="14" max="14" width="15.33203125" customWidth="1"/>
    <col min="15" max="15" width="18.6640625" customWidth="1"/>
    <col min="16" max="16" width="14.1640625" customWidth="1"/>
  </cols>
  <sheetData>
    <row r="1" spans="2:23" ht="16" thickBot="1" x14ac:dyDescent="0.25"/>
    <row r="2" spans="2:23" ht="23" customHeight="1" x14ac:dyDescent="0.2">
      <c r="B2" s="250" t="s">
        <v>111</v>
      </c>
      <c r="C2" s="251"/>
      <c r="D2" s="251"/>
      <c r="E2" s="251"/>
      <c r="F2" s="251"/>
      <c r="G2" s="251"/>
      <c r="H2" s="251"/>
      <c r="I2" s="251"/>
      <c r="J2" s="251"/>
      <c r="K2" s="251"/>
      <c r="L2" s="251"/>
      <c r="M2" s="251"/>
      <c r="N2" s="251"/>
      <c r="O2" s="251"/>
      <c r="P2" s="252"/>
      <c r="Q2" s="43"/>
      <c r="R2" s="43"/>
      <c r="S2" s="43"/>
      <c r="T2" s="43"/>
    </row>
    <row r="3" spans="2:23" ht="27.5" customHeight="1" x14ac:dyDescent="0.2">
      <c r="B3" s="253"/>
      <c r="C3" s="254"/>
      <c r="D3" s="254"/>
      <c r="E3" s="254"/>
      <c r="F3" s="254"/>
      <c r="G3" s="254"/>
      <c r="H3" s="254"/>
      <c r="I3" s="254"/>
      <c r="J3" s="254"/>
      <c r="K3" s="254"/>
      <c r="L3" s="254"/>
      <c r="M3" s="254"/>
      <c r="N3" s="254"/>
      <c r="O3" s="254"/>
      <c r="P3" s="255"/>
      <c r="Q3" s="43"/>
      <c r="R3" s="43"/>
      <c r="S3" s="43"/>
      <c r="T3" s="43"/>
    </row>
    <row r="4" spans="2:23" ht="19.5" customHeight="1" x14ac:dyDescent="0.2">
      <c r="B4" s="253"/>
      <c r="C4" s="254"/>
      <c r="D4" s="254"/>
      <c r="E4" s="254"/>
      <c r="F4" s="254"/>
      <c r="G4" s="254"/>
      <c r="H4" s="254"/>
      <c r="I4" s="254"/>
      <c r="J4" s="254"/>
      <c r="K4" s="254"/>
      <c r="L4" s="254"/>
      <c r="M4" s="254"/>
      <c r="N4" s="254"/>
      <c r="O4" s="254"/>
      <c r="P4" s="255"/>
      <c r="Q4" s="43"/>
      <c r="R4" s="43"/>
      <c r="S4" s="43"/>
      <c r="T4" s="43"/>
    </row>
    <row r="5" spans="2:23" ht="16" thickBot="1" x14ac:dyDescent="0.25">
      <c r="B5" s="256"/>
      <c r="C5" s="257"/>
      <c r="D5" s="257"/>
      <c r="E5" s="257"/>
      <c r="F5" s="257"/>
      <c r="G5" s="257"/>
      <c r="H5" s="257"/>
      <c r="I5" s="257"/>
      <c r="J5" s="257"/>
      <c r="K5" s="257"/>
      <c r="L5" s="257"/>
      <c r="M5" s="257"/>
      <c r="N5" s="257"/>
      <c r="O5" s="257"/>
      <c r="P5" s="258"/>
      <c r="Q5" s="43"/>
      <c r="R5" s="43"/>
      <c r="S5" s="43"/>
      <c r="T5" s="43"/>
    </row>
    <row r="6" spans="2:23" x14ac:dyDescent="0.2">
      <c r="B6" s="131"/>
      <c r="C6" s="131"/>
      <c r="D6" s="131"/>
      <c r="E6" s="131"/>
      <c r="F6" s="131"/>
      <c r="G6" s="131"/>
      <c r="H6" s="131"/>
      <c r="I6" s="131"/>
      <c r="J6" s="131"/>
      <c r="K6" s="131"/>
      <c r="L6" s="131"/>
      <c r="M6" s="131"/>
      <c r="N6" s="131"/>
      <c r="P6" s="43"/>
      <c r="Q6" s="43"/>
      <c r="R6" s="43"/>
      <c r="S6" s="43"/>
      <c r="T6" s="43"/>
    </row>
    <row r="7" spans="2:23" x14ac:dyDescent="0.2">
      <c r="G7" s="151"/>
      <c r="H7" s="151"/>
      <c r="I7" s="151"/>
      <c r="J7" s="151"/>
      <c r="K7" s="151"/>
      <c r="L7" s="151"/>
      <c r="M7" s="151"/>
      <c r="N7" s="151"/>
      <c r="O7" s="152"/>
      <c r="P7" s="43"/>
      <c r="Q7" s="43"/>
      <c r="R7" s="43"/>
      <c r="S7" s="43"/>
      <c r="T7" s="43"/>
    </row>
    <row r="8" spans="2:23" ht="16" thickBot="1" x14ac:dyDescent="0.25">
      <c r="B8" s="82"/>
      <c r="C8" s="82"/>
      <c r="D8" s="82"/>
      <c r="E8" s="86"/>
      <c r="F8" s="82"/>
      <c r="G8" s="95"/>
      <c r="H8" s="95"/>
      <c r="I8" s="95"/>
      <c r="J8" s="95"/>
      <c r="K8" s="155"/>
      <c r="L8" s="155"/>
      <c r="M8" s="155"/>
      <c r="N8" s="155"/>
      <c r="O8" s="156"/>
      <c r="P8" s="43"/>
      <c r="Q8" s="43"/>
      <c r="R8" s="43"/>
      <c r="S8" s="43"/>
      <c r="T8" s="43"/>
    </row>
    <row r="9" spans="2:23" ht="14.75" customHeight="1" thickBot="1" x14ac:dyDescent="0.25">
      <c r="B9" s="278" t="s">
        <v>82</v>
      </c>
      <c r="C9" s="242"/>
      <c r="D9" s="243"/>
      <c r="E9" s="85"/>
      <c r="F9" s="82"/>
      <c r="G9" s="85"/>
      <c r="H9" s="85"/>
      <c r="I9" s="85"/>
      <c r="J9" s="85"/>
      <c r="K9" s="85"/>
      <c r="L9" s="85"/>
      <c r="M9" s="85"/>
      <c r="N9" s="155"/>
      <c r="O9" s="155"/>
      <c r="P9" s="153"/>
      <c r="Q9" s="153"/>
      <c r="R9" s="10"/>
      <c r="S9" s="43"/>
      <c r="T9" s="43"/>
      <c r="U9" s="43"/>
      <c r="V9" s="43"/>
      <c r="W9" s="43"/>
    </row>
    <row r="10" spans="2:23" ht="14.75" customHeight="1" thickBot="1" x14ac:dyDescent="0.25">
      <c r="B10" s="90" t="s">
        <v>0</v>
      </c>
      <c r="C10" s="88" t="s">
        <v>5</v>
      </c>
      <c r="D10" s="87" t="s">
        <v>8</v>
      </c>
      <c r="E10" s="81"/>
      <c r="F10" s="82"/>
      <c r="G10" s="85"/>
      <c r="H10" s="85"/>
      <c r="I10" s="85"/>
      <c r="J10" s="85"/>
      <c r="K10" s="85"/>
      <c r="L10" s="85"/>
      <c r="M10" s="85"/>
      <c r="N10" s="155"/>
      <c r="O10" s="155"/>
      <c r="P10" s="153"/>
      <c r="Q10" s="153"/>
      <c r="R10" s="10"/>
      <c r="S10" s="43"/>
      <c r="T10" s="43"/>
      <c r="U10" s="43"/>
      <c r="V10" s="43"/>
      <c r="W10" s="43"/>
    </row>
    <row r="11" spans="2:23" ht="16" thickBot="1" x14ac:dyDescent="0.25">
      <c r="B11" s="91" t="s">
        <v>86</v>
      </c>
      <c r="C11" s="92" t="s">
        <v>81</v>
      </c>
      <c r="D11" s="93"/>
      <c r="E11" s="85"/>
      <c r="F11" s="86"/>
      <c r="G11" s="85"/>
      <c r="H11" s="85"/>
      <c r="I11" s="85"/>
      <c r="J11" s="85"/>
      <c r="K11" s="85"/>
      <c r="L11" s="85"/>
      <c r="M11" s="85"/>
      <c r="N11" s="85"/>
      <c r="O11" s="85"/>
      <c r="P11" s="150"/>
      <c r="Q11" s="150"/>
      <c r="S11" s="43"/>
      <c r="T11" s="43"/>
      <c r="U11" s="43"/>
      <c r="V11" s="43"/>
      <c r="W11" s="43"/>
    </row>
    <row r="12" spans="2:23" ht="18.75" customHeight="1" x14ac:dyDescent="0.2">
      <c r="B12" s="82"/>
      <c r="C12" s="82"/>
      <c r="D12" s="82"/>
      <c r="E12" s="82"/>
      <c r="F12" s="82"/>
      <c r="G12" s="95"/>
      <c r="H12" s="95"/>
      <c r="I12" s="157"/>
      <c r="J12" s="157"/>
      <c r="K12" s="95"/>
      <c r="L12" s="95"/>
      <c r="M12" s="157"/>
      <c r="N12" s="95"/>
      <c r="O12" s="157"/>
      <c r="P12" s="151"/>
      <c r="Q12" s="154"/>
      <c r="S12" s="43"/>
      <c r="T12" s="43"/>
      <c r="U12" s="43"/>
      <c r="V12" s="43"/>
      <c r="W12" s="43"/>
    </row>
    <row r="13" spans="2:23" ht="18.75" customHeight="1" x14ac:dyDescent="0.2">
      <c r="B13" s="82"/>
      <c r="C13" s="82"/>
      <c r="D13" s="82"/>
      <c r="E13" s="82"/>
      <c r="F13" s="82"/>
      <c r="G13" s="95"/>
      <c r="H13" s="95"/>
      <c r="I13" s="157"/>
      <c r="J13" s="157"/>
      <c r="K13" s="95"/>
      <c r="L13" s="95"/>
      <c r="M13" s="157"/>
      <c r="N13" s="95"/>
      <c r="O13" s="157"/>
      <c r="P13" s="151"/>
      <c r="Q13" s="154"/>
      <c r="S13" s="43"/>
      <c r="T13" s="43"/>
      <c r="U13" s="43"/>
      <c r="V13" s="43"/>
      <c r="W13" s="43"/>
    </row>
    <row r="14" spans="2:23" ht="18.75" customHeight="1" thickBot="1" x14ac:dyDescent="0.25">
      <c r="B14" s="82"/>
      <c r="C14" s="82"/>
      <c r="D14" s="82"/>
      <c r="E14" s="82"/>
      <c r="F14" s="82"/>
      <c r="G14" s="95"/>
      <c r="H14" s="95"/>
      <c r="I14" s="157"/>
      <c r="J14" s="157"/>
      <c r="K14" s="95"/>
      <c r="L14" s="95"/>
      <c r="M14" s="157"/>
      <c r="N14" s="95"/>
      <c r="O14" s="157"/>
      <c r="P14" s="151"/>
      <c r="Q14" s="154"/>
      <c r="S14" s="43"/>
      <c r="T14" s="43"/>
      <c r="U14" s="43"/>
      <c r="V14" s="43"/>
      <c r="W14" s="43"/>
    </row>
    <row r="15" spans="2:23" ht="18.75" customHeight="1" thickBot="1" x14ac:dyDescent="0.3">
      <c r="B15" s="247" t="s">
        <v>13</v>
      </c>
      <c r="C15" s="248"/>
      <c r="D15" s="248"/>
      <c r="E15" s="248"/>
      <c r="F15" s="248"/>
      <c r="G15" s="248"/>
      <c r="H15" s="248"/>
      <c r="I15" s="248"/>
      <c r="J15" s="248"/>
      <c r="K15" s="248"/>
      <c r="L15" s="248"/>
      <c r="M15" s="248"/>
      <c r="N15" s="248"/>
      <c r="O15" s="248"/>
      <c r="P15" s="249"/>
      <c r="Q15" s="154"/>
      <c r="S15" s="43"/>
      <c r="T15" s="43"/>
      <c r="U15" s="43"/>
      <c r="V15" s="43"/>
      <c r="W15" s="43"/>
    </row>
    <row r="16" spans="2:23" ht="18.75" customHeight="1" thickBot="1" x14ac:dyDescent="0.25">
      <c r="B16" s="239" t="s">
        <v>115</v>
      </c>
      <c r="C16" s="240"/>
      <c r="D16" s="241"/>
      <c r="E16" s="242" t="s">
        <v>116</v>
      </c>
      <c r="F16" s="242"/>
      <c r="G16" s="242"/>
      <c r="H16" s="243"/>
      <c r="I16" s="239" t="s">
        <v>117</v>
      </c>
      <c r="J16" s="240"/>
      <c r="K16" s="240"/>
      <c r="L16" s="241"/>
      <c r="M16" s="244" t="s">
        <v>118</v>
      </c>
      <c r="N16" s="245"/>
      <c r="O16" s="245"/>
      <c r="P16" s="246"/>
      <c r="Q16" s="154"/>
      <c r="S16" s="43"/>
      <c r="T16" s="43"/>
      <c r="U16" s="43"/>
      <c r="V16" s="43"/>
      <c r="W16" s="43"/>
    </row>
    <row r="17" spans="2:23" ht="26.75" customHeight="1" thickBot="1" x14ac:dyDescent="0.25">
      <c r="B17" s="259" t="s">
        <v>11</v>
      </c>
      <c r="C17" s="260"/>
      <c r="D17" s="160" t="s">
        <v>12</v>
      </c>
      <c r="E17" s="261" t="s">
        <v>11</v>
      </c>
      <c r="F17" s="261"/>
      <c r="G17" s="262" t="s">
        <v>12</v>
      </c>
      <c r="H17" s="263"/>
      <c r="I17" s="259" t="s">
        <v>11</v>
      </c>
      <c r="J17" s="260"/>
      <c r="K17" s="259" t="s">
        <v>12</v>
      </c>
      <c r="L17" s="264"/>
      <c r="M17" s="263" t="s">
        <v>11</v>
      </c>
      <c r="N17" s="263"/>
      <c r="O17" s="262" t="s">
        <v>12</v>
      </c>
      <c r="P17" s="265"/>
      <c r="Q17" s="154"/>
      <c r="S17" s="43"/>
      <c r="T17" s="43"/>
      <c r="U17" s="43"/>
      <c r="V17" s="43"/>
      <c r="W17" s="43"/>
    </row>
    <row r="18" spans="2:23" ht="23.75" customHeight="1" thickBot="1" x14ac:dyDescent="0.25">
      <c r="B18" s="161" t="s">
        <v>119</v>
      </c>
      <c r="C18" s="162" t="s">
        <v>120</v>
      </c>
      <c r="D18" s="161" t="s">
        <v>18</v>
      </c>
      <c r="E18" s="163" t="s">
        <v>119</v>
      </c>
      <c r="F18" s="164" t="s">
        <v>120</v>
      </c>
      <c r="G18" s="165" t="s">
        <v>121</v>
      </c>
      <c r="H18" s="166" t="s">
        <v>120</v>
      </c>
      <c r="I18" s="167" t="s">
        <v>119</v>
      </c>
      <c r="J18" s="161" t="s">
        <v>120</v>
      </c>
      <c r="K18" s="162" t="s">
        <v>121</v>
      </c>
      <c r="L18" s="161" t="s">
        <v>120</v>
      </c>
      <c r="M18" s="163" t="s">
        <v>119</v>
      </c>
      <c r="N18" s="164" t="s">
        <v>120</v>
      </c>
      <c r="O18" s="165" t="s">
        <v>121</v>
      </c>
      <c r="P18" s="164" t="s">
        <v>120</v>
      </c>
      <c r="Q18" s="154"/>
      <c r="S18" s="43"/>
      <c r="T18" s="43"/>
      <c r="U18" s="43"/>
      <c r="V18" s="43"/>
      <c r="W18" s="43"/>
    </row>
    <row r="19" spans="2:23" ht="30.75" customHeight="1" thickBot="1" x14ac:dyDescent="0.25">
      <c r="B19" s="168">
        <f>D11*Data!D19</f>
        <v>0</v>
      </c>
      <c r="C19" s="169">
        <f>(D11/Data!H48)*Data!D59*Data!D39</f>
        <v>0</v>
      </c>
      <c r="D19" s="172" t="s">
        <v>18</v>
      </c>
      <c r="E19" s="173">
        <f>D11*Data!D19</f>
        <v>0</v>
      </c>
      <c r="F19" s="174">
        <f>(D11/Data!H48)*Data!D59*Data!D39</f>
        <v>0</v>
      </c>
      <c r="G19" s="171">
        <f>D11*Data!D30</f>
        <v>0</v>
      </c>
      <c r="H19" s="175">
        <f>(D11/Data!H48)*Data!D60*Data!D39</f>
        <v>0</v>
      </c>
      <c r="I19" s="168">
        <f>(D11*(1+(1-Data!C51))*Data!D19)+(D11*Data!C51*Data!D25)</f>
        <v>0</v>
      </c>
      <c r="J19" s="169">
        <f>2*(D11/Data!H48)*Data!D59*Data!D39</f>
        <v>0</v>
      </c>
      <c r="K19" s="169">
        <f>D11*Data!D32</f>
        <v>0</v>
      </c>
      <c r="L19" s="172">
        <f>(D11/Data!H48)*Data!D61*Data!D39</f>
        <v>0</v>
      </c>
      <c r="M19" s="170">
        <f>2*D11*Data!D19</f>
        <v>0</v>
      </c>
      <c r="N19" s="171">
        <f>2*(D11/Data!H48)*Data!D59*Data!D39</f>
        <v>0</v>
      </c>
      <c r="O19" s="171">
        <f>D11*Data!D38</f>
        <v>0</v>
      </c>
      <c r="P19" s="176">
        <f>(D11/Data!H48)*Data!D62*Data!D39</f>
        <v>0</v>
      </c>
      <c r="Q19" s="154"/>
      <c r="S19" s="43"/>
      <c r="T19" s="43"/>
      <c r="U19" s="43"/>
      <c r="V19" s="43"/>
      <c r="W19" s="43"/>
    </row>
    <row r="20" spans="2:23" ht="18.75" customHeight="1" thickBot="1" x14ac:dyDescent="0.25">
      <c r="B20" s="95"/>
      <c r="C20" s="177" t="s">
        <v>14</v>
      </c>
      <c r="D20" s="178">
        <f>B19+C19</f>
        <v>0</v>
      </c>
      <c r="E20" s="151"/>
      <c r="F20" s="151"/>
      <c r="G20" s="179" t="s">
        <v>122</v>
      </c>
      <c r="H20" s="180">
        <f>SUM(E19:H19)</f>
        <v>0</v>
      </c>
      <c r="I20" s="95"/>
      <c r="J20" s="95"/>
      <c r="K20" s="177" t="s">
        <v>16</v>
      </c>
      <c r="L20" s="159">
        <f>SUM(I19:L19)</f>
        <v>0</v>
      </c>
      <c r="M20" s="95"/>
      <c r="N20" s="95"/>
      <c r="O20" s="180" t="s">
        <v>17</v>
      </c>
      <c r="P20" s="158">
        <f>SUM(M19:P19)</f>
        <v>0</v>
      </c>
      <c r="Q20" s="154"/>
      <c r="S20" s="43"/>
      <c r="T20" s="43"/>
      <c r="U20" s="43"/>
      <c r="V20" s="43"/>
      <c r="W20" s="43"/>
    </row>
    <row r="21" spans="2:23" ht="18.75" customHeight="1" x14ac:dyDescent="0.2">
      <c r="B21" s="82"/>
      <c r="C21" s="82"/>
      <c r="D21" s="82"/>
      <c r="E21" s="82"/>
      <c r="F21" s="82"/>
      <c r="G21" s="95"/>
      <c r="H21" s="95"/>
      <c r="I21" s="157"/>
      <c r="J21" s="157"/>
      <c r="K21" s="95"/>
      <c r="L21" s="95"/>
      <c r="M21" s="157"/>
      <c r="N21" s="95"/>
      <c r="O21" s="157"/>
      <c r="P21" s="151"/>
      <c r="Q21" s="154"/>
      <c r="S21" s="43"/>
      <c r="T21" s="43"/>
      <c r="U21" s="43"/>
      <c r="V21" s="43"/>
      <c r="W21" s="43"/>
    </row>
    <row r="22" spans="2:23" x14ac:dyDescent="0.2">
      <c r="B22" s="85"/>
      <c r="C22" s="85"/>
      <c r="D22" s="85"/>
      <c r="E22" s="82"/>
      <c r="F22" s="82"/>
      <c r="G22" s="82"/>
      <c r="H22" s="82"/>
      <c r="I22" s="82"/>
      <c r="J22" s="82"/>
      <c r="K22" s="82"/>
      <c r="L22" s="82"/>
      <c r="M22" s="82"/>
      <c r="N22" s="82"/>
      <c r="P22" s="43"/>
      <c r="Q22" s="43"/>
      <c r="R22" s="43"/>
      <c r="S22" s="43"/>
      <c r="T22" s="43"/>
    </row>
    <row r="23" spans="2:23" ht="16" thickBot="1" x14ac:dyDescent="0.25">
      <c r="B23" s="85"/>
      <c r="C23" s="85"/>
      <c r="D23" s="85"/>
      <c r="E23" s="82"/>
      <c r="F23" s="82"/>
      <c r="G23" s="82"/>
      <c r="H23" s="82"/>
      <c r="I23" s="82"/>
      <c r="J23" s="82"/>
      <c r="K23" s="82"/>
      <c r="L23" s="82"/>
      <c r="M23" s="82"/>
      <c r="N23" s="82"/>
      <c r="P23" s="43"/>
      <c r="Q23" s="43"/>
      <c r="R23" s="43"/>
      <c r="S23" s="43"/>
      <c r="T23" s="43"/>
    </row>
    <row r="24" spans="2:23" ht="16" thickBot="1" x14ac:dyDescent="0.25">
      <c r="B24" s="244" t="s">
        <v>71</v>
      </c>
      <c r="C24" s="245"/>
      <c r="D24" s="245"/>
      <c r="E24" s="245"/>
      <c r="F24" s="245"/>
      <c r="G24" s="245"/>
      <c r="H24" s="245"/>
      <c r="I24" s="245"/>
      <c r="J24" s="246"/>
      <c r="K24" s="82"/>
      <c r="L24" s="82"/>
      <c r="M24" s="82"/>
      <c r="N24" s="82"/>
      <c r="P24" s="43"/>
      <c r="Q24" s="43"/>
      <c r="R24" s="43"/>
      <c r="S24" s="43"/>
      <c r="T24" s="43"/>
    </row>
    <row r="25" spans="2:23" ht="20.75" customHeight="1" x14ac:dyDescent="0.2">
      <c r="B25" s="266" t="s">
        <v>83</v>
      </c>
      <c r="C25" s="267"/>
      <c r="D25" s="267"/>
      <c r="E25" s="267"/>
      <c r="F25" s="267"/>
      <c r="G25" s="267"/>
      <c r="H25" s="267"/>
      <c r="I25" s="267"/>
      <c r="J25" s="268"/>
      <c r="K25" s="82"/>
      <c r="L25" s="82"/>
      <c r="M25" s="82"/>
      <c r="N25" s="82"/>
      <c r="P25" s="43"/>
      <c r="Q25" s="43"/>
      <c r="R25" s="43"/>
      <c r="S25" s="43"/>
      <c r="T25" s="43"/>
    </row>
    <row r="26" spans="2:23" ht="21" customHeight="1" thickBot="1" x14ac:dyDescent="0.25">
      <c r="B26" s="269"/>
      <c r="C26" s="270"/>
      <c r="D26" s="270"/>
      <c r="E26" s="270"/>
      <c r="F26" s="270"/>
      <c r="G26" s="270"/>
      <c r="H26" s="270"/>
      <c r="I26" s="270"/>
      <c r="J26" s="271"/>
      <c r="K26" s="82"/>
      <c r="L26" s="82"/>
      <c r="M26" s="82"/>
      <c r="N26" s="82"/>
      <c r="P26" s="43"/>
      <c r="Q26" s="43"/>
      <c r="R26" s="43"/>
      <c r="S26" s="43"/>
      <c r="T26" s="43"/>
    </row>
    <row r="27" spans="2:23" ht="18" thickBot="1" x14ac:dyDescent="0.3">
      <c r="B27" s="181"/>
      <c r="C27" s="96" t="s">
        <v>73</v>
      </c>
      <c r="D27" s="97" t="s">
        <v>74</v>
      </c>
      <c r="E27" s="98" t="s">
        <v>75</v>
      </c>
      <c r="F27" s="97" t="s">
        <v>76</v>
      </c>
      <c r="G27" s="99" t="s">
        <v>72</v>
      </c>
      <c r="H27" s="99" t="s">
        <v>70</v>
      </c>
      <c r="I27" s="272" t="s">
        <v>79</v>
      </c>
      <c r="J27" s="273"/>
      <c r="K27" s="82"/>
      <c r="L27" s="82"/>
      <c r="M27" s="82"/>
      <c r="N27" s="82"/>
      <c r="P27" s="43"/>
      <c r="Q27" s="43"/>
      <c r="R27" s="43"/>
      <c r="S27" s="43"/>
      <c r="T27" s="43"/>
    </row>
    <row r="28" spans="2:23" x14ac:dyDescent="0.2">
      <c r="B28" s="100" t="s">
        <v>77</v>
      </c>
      <c r="C28" s="101"/>
      <c r="D28" s="102"/>
      <c r="E28" s="102"/>
      <c r="F28" s="102"/>
      <c r="G28" s="103">
        <f>SUM(C28:F28)</f>
        <v>0</v>
      </c>
      <c r="H28" s="104">
        <f>((C28/100)*D20)+((D28/100)*H20)+((E28/100)*L20)+((F28/100)*P20)</f>
        <v>0</v>
      </c>
      <c r="I28" s="274"/>
      <c r="J28" s="275"/>
      <c r="K28" s="82"/>
      <c r="L28" s="82"/>
      <c r="M28" s="82"/>
      <c r="N28" s="82"/>
      <c r="P28" s="43"/>
      <c r="Q28" s="43"/>
      <c r="R28" s="43"/>
      <c r="S28" s="43"/>
      <c r="T28" s="43"/>
    </row>
    <row r="29" spans="2:23" ht="16" thickBot="1" x14ac:dyDescent="0.25">
      <c r="B29" s="105" t="s">
        <v>78</v>
      </c>
      <c r="C29" s="106"/>
      <c r="D29" s="107"/>
      <c r="E29" s="107"/>
      <c r="F29" s="107"/>
      <c r="G29" s="108">
        <f>SUM(C29:F29)</f>
        <v>0</v>
      </c>
      <c r="H29" s="94">
        <f>((C29/100)*D20)+((D29/100)*H20)+((E29/100)*L20)+((F29/100)*P20)</f>
        <v>0</v>
      </c>
      <c r="I29" s="276">
        <f>H28-H29</f>
        <v>0</v>
      </c>
      <c r="J29" s="277"/>
      <c r="K29" s="82"/>
      <c r="L29" s="82"/>
      <c r="M29" s="82"/>
      <c r="N29" s="82"/>
      <c r="P29" s="43"/>
      <c r="Q29" s="43"/>
      <c r="R29" s="43"/>
      <c r="S29" s="43"/>
      <c r="T29" s="43"/>
    </row>
    <row r="30" spans="2:23" x14ac:dyDescent="0.2">
      <c r="B30" s="44"/>
      <c r="C30" s="44"/>
      <c r="D30" s="44"/>
      <c r="P30" s="43"/>
      <c r="Q30" s="43"/>
      <c r="R30" s="43"/>
      <c r="S30" s="43"/>
      <c r="T30" s="43"/>
    </row>
    <row r="31" spans="2:23" x14ac:dyDescent="0.2">
      <c r="B31" s="44"/>
      <c r="C31" s="44"/>
      <c r="D31" s="44"/>
      <c r="P31" s="43"/>
      <c r="Q31" s="43"/>
      <c r="R31" s="43"/>
      <c r="S31" s="43"/>
      <c r="T31" s="43"/>
    </row>
    <row r="32" spans="2:23" ht="14.25" customHeight="1" thickBot="1" x14ac:dyDescent="0.25">
      <c r="H32" s="10"/>
      <c r="I32" s="10"/>
      <c r="J32" s="10"/>
      <c r="P32" s="43"/>
      <c r="Q32" s="43"/>
      <c r="R32" s="43"/>
      <c r="S32" s="43"/>
      <c r="T32" s="43"/>
    </row>
    <row r="33" spans="2:20" ht="17.25" customHeight="1" x14ac:dyDescent="0.2">
      <c r="B33" s="230" t="s">
        <v>113</v>
      </c>
      <c r="C33" s="231"/>
      <c r="D33" s="231"/>
      <c r="E33" s="231"/>
      <c r="F33" s="231"/>
      <c r="G33" s="231"/>
      <c r="H33" s="231"/>
      <c r="I33" s="231"/>
      <c r="J33" s="231"/>
      <c r="K33" s="231"/>
      <c r="L33" s="231"/>
      <c r="M33" s="231"/>
      <c r="N33" s="231"/>
      <c r="O33" s="231"/>
      <c r="P33" s="232"/>
      <c r="Q33" s="43"/>
      <c r="R33" s="43"/>
      <c r="S33" s="43"/>
      <c r="T33" s="43"/>
    </row>
    <row r="34" spans="2:20" x14ac:dyDescent="0.2">
      <c r="B34" s="233"/>
      <c r="C34" s="234"/>
      <c r="D34" s="234"/>
      <c r="E34" s="234"/>
      <c r="F34" s="234"/>
      <c r="G34" s="234"/>
      <c r="H34" s="234"/>
      <c r="I34" s="234"/>
      <c r="J34" s="234"/>
      <c r="K34" s="234"/>
      <c r="L34" s="234"/>
      <c r="M34" s="234"/>
      <c r="N34" s="234"/>
      <c r="O34" s="234"/>
      <c r="P34" s="235"/>
      <c r="Q34" s="43"/>
      <c r="R34" s="43"/>
      <c r="S34" s="43"/>
      <c r="T34" s="43"/>
    </row>
    <row r="35" spans="2:20" x14ac:dyDescent="0.2">
      <c r="B35" s="233"/>
      <c r="C35" s="234"/>
      <c r="D35" s="234"/>
      <c r="E35" s="234"/>
      <c r="F35" s="234"/>
      <c r="G35" s="234"/>
      <c r="H35" s="234"/>
      <c r="I35" s="234"/>
      <c r="J35" s="234"/>
      <c r="K35" s="234"/>
      <c r="L35" s="234"/>
      <c r="M35" s="234"/>
      <c r="N35" s="234"/>
      <c r="O35" s="234"/>
      <c r="P35" s="235"/>
      <c r="Q35" s="43"/>
      <c r="R35" s="43"/>
      <c r="S35" s="43"/>
      <c r="T35" s="43"/>
    </row>
    <row r="36" spans="2:20" x14ac:dyDescent="0.2">
      <c r="B36" s="233"/>
      <c r="C36" s="234"/>
      <c r="D36" s="234"/>
      <c r="E36" s="234"/>
      <c r="F36" s="234"/>
      <c r="G36" s="234"/>
      <c r="H36" s="234"/>
      <c r="I36" s="234"/>
      <c r="J36" s="234"/>
      <c r="K36" s="234"/>
      <c r="L36" s="234"/>
      <c r="M36" s="234"/>
      <c r="N36" s="234"/>
      <c r="O36" s="234"/>
      <c r="P36" s="235"/>
      <c r="Q36" s="43"/>
      <c r="R36" s="43"/>
      <c r="S36" s="43"/>
      <c r="T36" s="43"/>
    </row>
    <row r="37" spans="2:20" x14ac:dyDescent="0.2">
      <c r="B37" s="233"/>
      <c r="C37" s="234"/>
      <c r="D37" s="234"/>
      <c r="E37" s="234"/>
      <c r="F37" s="234"/>
      <c r="G37" s="234"/>
      <c r="H37" s="234"/>
      <c r="I37" s="234"/>
      <c r="J37" s="234"/>
      <c r="K37" s="234"/>
      <c r="L37" s="234"/>
      <c r="M37" s="234"/>
      <c r="N37" s="234"/>
      <c r="O37" s="234"/>
      <c r="P37" s="235"/>
      <c r="Q37" s="43"/>
      <c r="R37" s="43"/>
      <c r="S37" s="43"/>
      <c r="T37" s="43"/>
    </row>
    <row r="38" spans="2:20" x14ac:dyDescent="0.2">
      <c r="B38" s="233"/>
      <c r="C38" s="234"/>
      <c r="D38" s="234"/>
      <c r="E38" s="234"/>
      <c r="F38" s="234"/>
      <c r="G38" s="234"/>
      <c r="H38" s="234"/>
      <c r="I38" s="234"/>
      <c r="J38" s="234"/>
      <c r="K38" s="234"/>
      <c r="L38" s="234"/>
      <c r="M38" s="234"/>
      <c r="N38" s="234"/>
      <c r="O38" s="234"/>
      <c r="P38" s="235"/>
      <c r="Q38" s="43"/>
      <c r="R38" s="43"/>
      <c r="S38" s="43"/>
      <c r="T38" s="43"/>
    </row>
    <row r="39" spans="2:20" x14ac:dyDescent="0.2">
      <c r="B39" s="233"/>
      <c r="C39" s="234"/>
      <c r="D39" s="234"/>
      <c r="E39" s="234"/>
      <c r="F39" s="234"/>
      <c r="G39" s="234"/>
      <c r="H39" s="234"/>
      <c r="I39" s="234"/>
      <c r="J39" s="234"/>
      <c r="K39" s="234"/>
      <c r="L39" s="234"/>
      <c r="M39" s="234"/>
      <c r="N39" s="234"/>
      <c r="O39" s="234"/>
      <c r="P39" s="235"/>
    </row>
    <row r="40" spans="2:20" x14ac:dyDescent="0.2">
      <c r="B40" s="233"/>
      <c r="C40" s="234"/>
      <c r="D40" s="234"/>
      <c r="E40" s="234"/>
      <c r="F40" s="234"/>
      <c r="G40" s="234"/>
      <c r="H40" s="234"/>
      <c r="I40" s="234"/>
      <c r="J40" s="234"/>
      <c r="K40" s="234"/>
      <c r="L40" s="234"/>
      <c r="M40" s="234"/>
      <c r="N40" s="234"/>
      <c r="O40" s="234"/>
      <c r="P40" s="235"/>
    </row>
    <row r="41" spans="2:20" x14ac:dyDescent="0.2">
      <c r="B41" s="233"/>
      <c r="C41" s="234"/>
      <c r="D41" s="234"/>
      <c r="E41" s="234"/>
      <c r="F41" s="234"/>
      <c r="G41" s="234"/>
      <c r="H41" s="234"/>
      <c r="I41" s="234"/>
      <c r="J41" s="234"/>
      <c r="K41" s="234"/>
      <c r="L41" s="234"/>
      <c r="M41" s="234"/>
      <c r="N41" s="234"/>
      <c r="O41" s="234"/>
      <c r="P41" s="235"/>
    </row>
    <row r="42" spans="2:20" x14ac:dyDescent="0.2">
      <c r="B42" s="233"/>
      <c r="C42" s="234"/>
      <c r="D42" s="234"/>
      <c r="E42" s="234"/>
      <c r="F42" s="234"/>
      <c r="G42" s="234"/>
      <c r="H42" s="234"/>
      <c r="I42" s="234"/>
      <c r="J42" s="234"/>
      <c r="K42" s="234"/>
      <c r="L42" s="234"/>
      <c r="M42" s="234"/>
      <c r="N42" s="234"/>
      <c r="O42" s="234"/>
      <c r="P42" s="235"/>
    </row>
    <row r="43" spans="2:20" x14ac:dyDescent="0.2">
      <c r="B43" s="233"/>
      <c r="C43" s="234"/>
      <c r="D43" s="234"/>
      <c r="E43" s="234"/>
      <c r="F43" s="234"/>
      <c r="G43" s="234"/>
      <c r="H43" s="234"/>
      <c r="I43" s="234"/>
      <c r="J43" s="234"/>
      <c r="K43" s="234"/>
      <c r="L43" s="234"/>
      <c r="M43" s="234"/>
      <c r="N43" s="234"/>
      <c r="O43" s="234"/>
      <c r="P43" s="235"/>
    </row>
    <row r="44" spans="2:20" x14ac:dyDescent="0.2">
      <c r="B44" s="233"/>
      <c r="C44" s="234"/>
      <c r="D44" s="234"/>
      <c r="E44" s="234"/>
      <c r="F44" s="234"/>
      <c r="G44" s="234"/>
      <c r="H44" s="234"/>
      <c r="I44" s="234"/>
      <c r="J44" s="234"/>
      <c r="K44" s="234"/>
      <c r="L44" s="234"/>
      <c r="M44" s="234"/>
      <c r="N44" s="234"/>
      <c r="O44" s="234"/>
      <c r="P44" s="235"/>
    </row>
    <row r="45" spans="2:20" ht="16" thickBot="1" x14ac:dyDescent="0.25">
      <c r="B45" s="236"/>
      <c r="C45" s="237"/>
      <c r="D45" s="237"/>
      <c r="E45" s="237"/>
      <c r="F45" s="237"/>
      <c r="G45" s="237"/>
      <c r="H45" s="237"/>
      <c r="I45" s="237"/>
      <c r="J45" s="237"/>
      <c r="K45" s="237"/>
      <c r="L45" s="237"/>
      <c r="M45" s="237"/>
      <c r="N45" s="237"/>
      <c r="O45" s="237"/>
      <c r="P45" s="238"/>
    </row>
  </sheetData>
  <mergeCells count="19">
    <mergeCell ref="B2:P5"/>
    <mergeCell ref="B33:P45"/>
    <mergeCell ref="B17:C17"/>
    <mergeCell ref="E17:F17"/>
    <mergeCell ref="G17:H17"/>
    <mergeCell ref="I17:J17"/>
    <mergeCell ref="K17:L17"/>
    <mergeCell ref="M17:N17"/>
    <mergeCell ref="O17:P17"/>
    <mergeCell ref="B24:J24"/>
    <mergeCell ref="B25:J26"/>
    <mergeCell ref="I27:J28"/>
    <mergeCell ref="I29:J29"/>
    <mergeCell ref="B9:D9"/>
    <mergeCell ref="B16:D16"/>
    <mergeCell ref="E16:H16"/>
    <mergeCell ref="I16:L16"/>
    <mergeCell ref="M16:P16"/>
    <mergeCell ref="B15:P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B6F3F-FE0A-4634-B347-695D6626F35D}">
  <dimension ref="B1:U48"/>
  <sheetViews>
    <sheetView zoomScale="55" workbookViewId="0">
      <selection activeCell="L37" sqref="L37"/>
    </sheetView>
  </sheetViews>
  <sheetFormatPr baseColWidth="10" defaultColWidth="8.83203125" defaultRowHeight="15" x14ac:dyDescent="0.2"/>
  <cols>
    <col min="2" max="2" width="20.33203125" customWidth="1"/>
    <col min="3" max="3" width="23.6640625" customWidth="1"/>
    <col min="4" max="4" width="14.83203125" customWidth="1"/>
    <col min="5" max="5" width="13.5" customWidth="1"/>
    <col min="6" max="6" width="13.6640625" customWidth="1"/>
    <col min="7" max="7" width="16.6640625" customWidth="1"/>
    <col min="8" max="8" width="19.83203125" customWidth="1"/>
    <col min="9" max="9" width="16" customWidth="1"/>
    <col min="10" max="10" width="15.6640625" customWidth="1"/>
    <col min="11" max="11" width="15.33203125" customWidth="1"/>
    <col min="12" max="12" width="18.33203125" customWidth="1"/>
    <col min="13" max="13" width="15.5" customWidth="1"/>
    <col min="14" max="14" width="14.33203125" customWidth="1"/>
    <col min="15" max="15" width="13.33203125" customWidth="1"/>
    <col min="16" max="16" width="17.1640625" customWidth="1"/>
    <col min="17" max="17" width="14.83203125" customWidth="1"/>
  </cols>
  <sheetData>
    <row r="1" spans="2:20" ht="16" thickBot="1" x14ac:dyDescent="0.25"/>
    <row r="2" spans="2:20" ht="23" customHeight="1" x14ac:dyDescent="0.2">
      <c r="B2" s="250" t="s">
        <v>112</v>
      </c>
      <c r="C2" s="251"/>
      <c r="D2" s="251"/>
      <c r="E2" s="251"/>
      <c r="F2" s="251"/>
      <c r="G2" s="251"/>
      <c r="H2" s="251"/>
      <c r="I2" s="251"/>
      <c r="J2" s="251"/>
      <c r="K2" s="251"/>
      <c r="L2" s="251"/>
      <c r="M2" s="251"/>
      <c r="N2" s="251"/>
      <c r="O2" s="251"/>
      <c r="P2" s="251"/>
      <c r="Q2" s="252"/>
      <c r="R2" s="43"/>
      <c r="S2" s="43"/>
      <c r="T2" s="43"/>
    </row>
    <row r="3" spans="2:20" ht="27.5" customHeight="1" x14ac:dyDescent="0.2">
      <c r="B3" s="253"/>
      <c r="C3" s="254"/>
      <c r="D3" s="254"/>
      <c r="E3" s="254"/>
      <c r="F3" s="254"/>
      <c r="G3" s="254"/>
      <c r="H3" s="254"/>
      <c r="I3" s="254"/>
      <c r="J3" s="254"/>
      <c r="K3" s="254"/>
      <c r="L3" s="254"/>
      <c r="M3" s="254"/>
      <c r="N3" s="254"/>
      <c r="O3" s="254"/>
      <c r="P3" s="254"/>
      <c r="Q3" s="255"/>
      <c r="R3" s="43"/>
      <c r="S3" s="43"/>
      <c r="T3" s="43"/>
    </row>
    <row r="4" spans="2:20" ht="19.5" customHeight="1" x14ac:dyDescent="0.2">
      <c r="B4" s="253"/>
      <c r="C4" s="254"/>
      <c r="D4" s="254"/>
      <c r="E4" s="254"/>
      <c r="F4" s="254"/>
      <c r="G4" s="254"/>
      <c r="H4" s="254"/>
      <c r="I4" s="254"/>
      <c r="J4" s="254"/>
      <c r="K4" s="254"/>
      <c r="L4" s="254"/>
      <c r="M4" s="254"/>
      <c r="N4" s="254"/>
      <c r="O4" s="254"/>
      <c r="P4" s="254"/>
      <c r="Q4" s="255"/>
      <c r="R4" s="43"/>
      <c r="S4" s="43"/>
      <c r="T4" s="43"/>
    </row>
    <row r="5" spans="2:20" ht="16" thickBot="1" x14ac:dyDescent="0.25">
      <c r="B5" s="256"/>
      <c r="C5" s="257"/>
      <c r="D5" s="257"/>
      <c r="E5" s="257"/>
      <c r="F5" s="257"/>
      <c r="G5" s="257"/>
      <c r="H5" s="257"/>
      <c r="I5" s="257"/>
      <c r="J5" s="257"/>
      <c r="K5" s="257"/>
      <c r="L5" s="257"/>
      <c r="M5" s="257"/>
      <c r="N5" s="257"/>
      <c r="O5" s="257"/>
      <c r="P5" s="257"/>
      <c r="Q5" s="258"/>
      <c r="R5" s="43"/>
      <c r="S5" s="43"/>
      <c r="T5" s="43"/>
    </row>
    <row r="6" spans="2:20" x14ac:dyDescent="0.2">
      <c r="P6" s="43"/>
      <c r="Q6" s="43"/>
      <c r="R6" s="43"/>
      <c r="S6" s="43"/>
      <c r="T6" s="43"/>
    </row>
    <row r="7" spans="2:20" x14ac:dyDescent="0.2">
      <c r="P7" s="43"/>
      <c r="Q7" s="43"/>
      <c r="R7" s="43"/>
      <c r="S7" s="43"/>
      <c r="T7" s="43"/>
    </row>
    <row r="8" spans="2:20" ht="16" thickBot="1" x14ac:dyDescent="0.25">
      <c r="E8" s="6"/>
      <c r="F8" s="7"/>
      <c r="G8" s="156"/>
      <c r="H8" s="156"/>
      <c r="I8" s="156"/>
      <c r="J8" s="156"/>
      <c r="K8" s="156"/>
      <c r="L8" s="156"/>
      <c r="M8" s="156"/>
      <c r="N8" s="156"/>
      <c r="O8" s="10"/>
      <c r="P8" s="43"/>
      <c r="Q8" s="43"/>
      <c r="R8" s="43"/>
      <c r="S8" s="43"/>
      <c r="T8" s="43"/>
    </row>
    <row r="9" spans="2:20" ht="14.75" customHeight="1" thickBot="1" x14ac:dyDescent="0.25">
      <c r="B9" s="247" t="s">
        <v>69</v>
      </c>
      <c r="C9" s="248"/>
      <c r="D9" s="249"/>
      <c r="E9" s="7"/>
      <c r="F9" s="7"/>
      <c r="G9" s="156"/>
      <c r="H9" s="156"/>
      <c r="I9" s="156"/>
      <c r="J9" s="156"/>
      <c r="K9" s="203"/>
      <c r="L9" s="203"/>
      <c r="M9" s="203"/>
      <c r="N9" s="203"/>
      <c r="O9" s="10"/>
      <c r="P9" s="43"/>
      <c r="Q9" s="43"/>
      <c r="R9" s="43"/>
      <c r="S9" s="43"/>
      <c r="T9" s="43"/>
    </row>
    <row r="10" spans="2:20" ht="14.75" customHeight="1" thickBot="1" x14ac:dyDescent="0.25">
      <c r="B10" s="2" t="s">
        <v>0</v>
      </c>
      <c r="C10" s="3" t="s">
        <v>5</v>
      </c>
      <c r="D10" s="4" t="s">
        <v>19</v>
      </c>
      <c r="E10" s="11"/>
      <c r="F10" s="7"/>
      <c r="G10" s="7"/>
      <c r="H10" s="7"/>
      <c r="I10" s="7"/>
      <c r="J10" s="7"/>
      <c r="K10" s="203"/>
      <c r="L10" s="203"/>
      <c r="M10" s="203"/>
      <c r="N10" s="203"/>
      <c r="O10" s="10"/>
      <c r="P10" s="43"/>
      <c r="Q10" s="43"/>
      <c r="R10" s="43"/>
      <c r="S10" s="43"/>
      <c r="T10" s="43"/>
    </row>
    <row r="11" spans="2:20" x14ac:dyDescent="0.2">
      <c r="B11" s="301" t="s">
        <v>7</v>
      </c>
      <c r="C11" s="5" t="s">
        <v>3</v>
      </c>
      <c r="D11" s="80"/>
      <c r="E11" s="81"/>
      <c r="F11" s="85"/>
      <c r="G11" s="85"/>
      <c r="H11" s="85"/>
      <c r="I11" s="85"/>
      <c r="J11" s="85"/>
      <c r="K11" s="85"/>
      <c r="L11" s="85"/>
      <c r="M11" s="85"/>
      <c r="N11" s="85"/>
      <c r="P11" s="43"/>
      <c r="Q11" s="43"/>
      <c r="R11" s="43"/>
      <c r="S11" s="43"/>
      <c r="T11" s="43"/>
    </row>
    <row r="12" spans="2:20" x14ac:dyDescent="0.2">
      <c r="B12" s="302"/>
      <c r="C12" s="1" t="s">
        <v>4</v>
      </c>
      <c r="D12" s="84"/>
      <c r="E12" s="81"/>
      <c r="F12" s="85"/>
      <c r="G12" s="85"/>
      <c r="H12" s="85"/>
      <c r="I12" s="85"/>
      <c r="J12" s="85"/>
      <c r="K12" s="85"/>
      <c r="L12" s="85"/>
      <c r="M12" s="85"/>
      <c r="N12" s="85"/>
      <c r="P12" s="43"/>
      <c r="Q12" s="43"/>
      <c r="R12" s="43"/>
      <c r="S12" s="43"/>
      <c r="T12" s="43"/>
    </row>
    <row r="13" spans="2:20" x14ac:dyDescent="0.2">
      <c r="B13" s="302"/>
      <c r="C13" s="1" t="s">
        <v>6</v>
      </c>
      <c r="D13" s="84"/>
      <c r="E13" s="81"/>
      <c r="F13" s="85"/>
      <c r="G13" s="85"/>
      <c r="H13" s="85"/>
      <c r="I13" s="85"/>
      <c r="J13" s="85"/>
      <c r="K13" s="85"/>
      <c r="L13" s="85"/>
      <c r="M13" s="85"/>
      <c r="N13" s="85"/>
      <c r="P13" s="43"/>
      <c r="Q13" s="43"/>
      <c r="R13" s="43"/>
      <c r="S13" s="43"/>
      <c r="T13" s="43"/>
    </row>
    <row r="14" spans="2:20" ht="16" thickBot="1" x14ac:dyDescent="0.25">
      <c r="B14" s="303"/>
      <c r="C14" s="1" t="s">
        <v>81</v>
      </c>
      <c r="D14" s="84"/>
      <c r="E14" s="85"/>
      <c r="F14" s="85"/>
      <c r="G14" s="85"/>
      <c r="H14" s="85"/>
      <c r="I14" s="85"/>
      <c r="J14" s="85"/>
      <c r="K14" s="85"/>
      <c r="L14" s="85"/>
      <c r="M14" s="85"/>
      <c r="N14" s="85"/>
      <c r="P14" s="43"/>
      <c r="Q14" s="43"/>
      <c r="R14" s="43"/>
      <c r="S14" s="43"/>
      <c r="T14" s="43"/>
    </row>
    <row r="15" spans="2:20" ht="16" thickBot="1" x14ac:dyDescent="0.25">
      <c r="C15" s="15" t="s">
        <v>20</v>
      </c>
      <c r="D15" s="87">
        <f>SUM(D11:D14)</f>
        <v>0</v>
      </c>
      <c r="E15" s="82"/>
      <c r="F15" s="85"/>
      <c r="G15" s="85"/>
      <c r="H15" s="85"/>
      <c r="I15" s="85"/>
      <c r="J15" s="85"/>
      <c r="K15" s="85"/>
      <c r="L15" s="85"/>
      <c r="M15" s="85"/>
      <c r="N15" s="85"/>
      <c r="P15" s="43"/>
      <c r="Q15" s="43"/>
      <c r="R15" s="43"/>
      <c r="S15" s="43"/>
      <c r="T15" s="43"/>
    </row>
    <row r="16" spans="2:20" x14ac:dyDescent="0.2">
      <c r="D16" s="82"/>
      <c r="E16" s="82"/>
      <c r="F16" s="85"/>
      <c r="G16" s="85"/>
      <c r="H16" s="85"/>
      <c r="I16" s="85"/>
      <c r="J16" s="85"/>
      <c r="K16" s="85"/>
      <c r="L16" s="85"/>
      <c r="M16" s="85"/>
      <c r="N16" s="85"/>
      <c r="P16" s="43"/>
      <c r="Q16" s="43"/>
      <c r="R16" s="43"/>
      <c r="S16" s="43"/>
      <c r="T16" s="43"/>
    </row>
    <row r="17" spans="2:20" x14ac:dyDescent="0.2">
      <c r="D17" s="82"/>
      <c r="E17" s="82"/>
      <c r="F17" s="85"/>
      <c r="G17" s="95"/>
      <c r="H17" s="95"/>
      <c r="I17" s="95"/>
      <c r="J17" s="95"/>
      <c r="K17" s="95"/>
      <c r="L17" s="95"/>
      <c r="M17" s="95"/>
      <c r="N17" s="95"/>
      <c r="P17" s="43"/>
      <c r="Q17" s="43"/>
      <c r="R17" s="43"/>
      <c r="S17" s="43"/>
      <c r="T17" s="43"/>
    </row>
    <row r="18" spans="2:20" ht="16" thickBot="1" x14ac:dyDescent="0.25">
      <c r="B18" s="44"/>
      <c r="C18" s="44"/>
      <c r="D18" s="44"/>
      <c r="P18" s="43"/>
      <c r="Q18" s="43"/>
      <c r="R18" s="43"/>
      <c r="S18" s="43"/>
      <c r="T18" s="43"/>
    </row>
    <row r="19" spans="2:20" ht="18" thickBot="1" x14ac:dyDescent="0.3">
      <c r="B19" s="44"/>
      <c r="C19" s="247" t="s">
        <v>13</v>
      </c>
      <c r="D19" s="248"/>
      <c r="E19" s="248"/>
      <c r="F19" s="248"/>
      <c r="G19" s="248"/>
      <c r="H19" s="248"/>
      <c r="I19" s="248"/>
      <c r="J19" s="248"/>
      <c r="K19" s="248"/>
      <c r="L19" s="248"/>
      <c r="M19" s="248"/>
      <c r="N19" s="248"/>
      <c r="O19" s="248"/>
      <c r="P19" s="248"/>
      <c r="Q19" s="249"/>
      <c r="R19" s="43"/>
      <c r="S19" s="43"/>
      <c r="T19" s="43"/>
    </row>
    <row r="20" spans="2:20" ht="16" thickBot="1" x14ac:dyDescent="0.25">
      <c r="B20" s="44"/>
      <c r="C20" s="308" t="s">
        <v>1</v>
      </c>
      <c r="D20" s="309"/>
      <c r="E20" s="310"/>
      <c r="F20" s="285" t="s">
        <v>66</v>
      </c>
      <c r="G20" s="286"/>
      <c r="H20" s="286"/>
      <c r="I20" s="287"/>
      <c r="J20" s="285" t="s">
        <v>2</v>
      </c>
      <c r="K20" s="286"/>
      <c r="L20" s="286"/>
      <c r="M20" s="287"/>
      <c r="N20" s="285" t="s">
        <v>10</v>
      </c>
      <c r="O20" s="286"/>
      <c r="P20" s="286"/>
      <c r="Q20" s="287"/>
      <c r="R20" s="43"/>
      <c r="S20" s="43"/>
      <c r="T20" s="43"/>
    </row>
    <row r="21" spans="2:20" ht="16" thickBot="1" x14ac:dyDescent="0.25">
      <c r="B21" s="44"/>
      <c r="C21" s="288" t="s">
        <v>11</v>
      </c>
      <c r="D21" s="289"/>
      <c r="E21" s="30" t="s">
        <v>12</v>
      </c>
      <c r="F21" s="288" t="s">
        <v>11</v>
      </c>
      <c r="G21" s="289"/>
      <c r="H21" s="290" t="s">
        <v>12</v>
      </c>
      <c r="I21" s="291"/>
      <c r="J21" s="288" t="s">
        <v>11</v>
      </c>
      <c r="K21" s="289"/>
      <c r="L21" s="290" t="s">
        <v>12</v>
      </c>
      <c r="M21" s="291"/>
      <c r="N21" s="288" t="s">
        <v>11</v>
      </c>
      <c r="O21" s="289"/>
      <c r="P21" s="290" t="s">
        <v>12</v>
      </c>
      <c r="Q21" s="291"/>
      <c r="R21" s="43"/>
      <c r="S21" s="43"/>
      <c r="T21" s="43"/>
    </row>
    <row r="22" spans="2:20" ht="16" thickBot="1" x14ac:dyDescent="0.25">
      <c r="B22" s="190" t="s">
        <v>25</v>
      </c>
      <c r="C22" s="186" t="s">
        <v>119</v>
      </c>
      <c r="D22" s="184" t="s">
        <v>120</v>
      </c>
      <c r="E22" s="21" t="s">
        <v>18</v>
      </c>
      <c r="F22" s="183" t="s">
        <v>119</v>
      </c>
      <c r="G22" s="184" t="s">
        <v>120</v>
      </c>
      <c r="H22" s="182" t="s">
        <v>123</v>
      </c>
      <c r="I22" s="185" t="s">
        <v>120</v>
      </c>
      <c r="J22" s="183" t="s">
        <v>119</v>
      </c>
      <c r="K22" s="184" t="s">
        <v>120</v>
      </c>
      <c r="L22" s="182" t="s">
        <v>123</v>
      </c>
      <c r="M22" s="185" t="s">
        <v>120</v>
      </c>
      <c r="N22" s="183" t="s">
        <v>119</v>
      </c>
      <c r="O22" s="184" t="s">
        <v>120</v>
      </c>
      <c r="P22" s="182" t="s">
        <v>123</v>
      </c>
      <c r="Q22" s="185" t="s">
        <v>120</v>
      </c>
      <c r="R22" s="43"/>
      <c r="S22" s="43"/>
      <c r="T22" s="43"/>
    </row>
    <row r="23" spans="2:20" x14ac:dyDescent="0.2">
      <c r="B23" s="189" t="s">
        <v>124</v>
      </c>
      <c r="C23" s="192">
        <f>D11*Data!D14</f>
        <v>0</v>
      </c>
      <c r="D23" s="193">
        <f>(D11/Data!$H$47)*Data!$D$59*Data!$D$39</f>
        <v>0</v>
      </c>
      <c r="E23" s="83" t="s">
        <v>18</v>
      </c>
      <c r="F23" s="144">
        <f>D11*Data!D14</f>
        <v>0</v>
      </c>
      <c r="G23" s="193">
        <f>(D11/Data!$H$47)*Data!$D$59*Data!$D$39</f>
        <v>0</v>
      </c>
      <c r="H23" s="194">
        <f>D11*Data!D26</f>
        <v>0</v>
      </c>
      <c r="I23" s="83">
        <f>(D11/Data!$H$47)*Data!$D$60*Data!$D$39</f>
        <v>0</v>
      </c>
      <c r="J23" s="144">
        <f>(D11*(1+(1-Data!C47))*Data!D14)+(Data!C47*D11*Data!D20)</f>
        <v>0</v>
      </c>
      <c r="K23" s="193">
        <f>2*(D11/Data!$H$47)*Data!$D$59*Data!$D$39</f>
        <v>0</v>
      </c>
      <c r="L23" s="194">
        <f>D11*Data!$D$31</f>
        <v>0</v>
      </c>
      <c r="M23" s="83">
        <f>(D11/Data!$H$47)*Data!$D$61*Data!$D$39</f>
        <v>0</v>
      </c>
      <c r="N23" s="144">
        <f>2*D11*Data!D14</f>
        <v>0</v>
      </c>
      <c r="O23" s="193">
        <f>2*(D11/Data!$H$47)*Data!$D$59*Data!$D$39</f>
        <v>0</v>
      </c>
      <c r="P23" s="195">
        <f>D11*Data!D33</f>
        <v>0</v>
      </c>
      <c r="Q23" s="196">
        <f>(D11/Data!$H$47)*Data!$D$62*Data!$D$39</f>
        <v>0</v>
      </c>
      <c r="R23" s="43"/>
      <c r="S23" s="43"/>
      <c r="T23" s="43"/>
    </row>
    <row r="24" spans="2:20" x14ac:dyDescent="0.2">
      <c r="B24" s="187" t="s">
        <v>125</v>
      </c>
      <c r="C24" s="197">
        <f>D12*Data!D15</f>
        <v>0</v>
      </c>
      <c r="D24" s="193">
        <f>(D12/Data!$H$47)*Data!$D$59*Data!$D$39</f>
        <v>0</v>
      </c>
      <c r="E24" s="78" t="s">
        <v>18</v>
      </c>
      <c r="F24" s="144">
        <f>D12*Data!D15</f>
        <v>0</v>
      </c>
      <c r="G24" s="193">
        <f>(D12/Data!$H$47)*Data!$D$59*Data!$D$39</f>
        <v>0</v>
      </c>
      <c r="H24" s="194">
        <f>D12*Data!D27</f>
        <v>0</v>
      </c>
      <c r="I24" s="83">
        <f>(D12/Data!$H$47)*Data!$D$60*Data!$D$39</f>
        <v>0</v>
      </c>
      <c r="J24" s="144">
        <f>(D12*(1+(1-Data!C48))*Data!D15)+(Data!C48*D12*Data!D21)</f>
        <v>0</v>
      </c>
      <c r="K24" s="193">
        <f>2*(D12/Data!$H$47)*Data!$D$59*Data!$D$39</f>
        <v>0</v>
      </c>
      <c r="L24" s="194">
        <f>D12*Data!$D$31</f>
        <v>0</v>
      </c>
      <c r="M24" s="83">
        <f>(D12/Data!$H$47)*Data!$D$61*Data!$D$39</f>
        <v>0</v>
      </c>
      <c r="N24" s="144">
        <f>2*D12*Data!D15</f>
        <v>0</v>
      </c>
      <c r="O24" s="193">
        <f>2*(D12/Data!$H$47)*Data!$D$59*Data!$D$39</f>
        <v>0</v>
      </c>
      <c r="P24" s="195">
        <f>D12*Data!D34</f>
        <v>0</v>
      </c>
      <c r="Q24" s="196">
        <f>(D12/Data!$H$47)*Data!$D$62*Data!$D$39</f>
        <v>0</v>
      </c>
      <c r="R24" s="43"/>
      <c r="S24" s="43"/>
      <c r="T24" s="43"/>
    </row>
    <row r="25" spans="2:20" x14ac:dyDescent="0.2">
      <c r="B25" s="187" t="s">
        <v>100</v>
      </c>
      <c r="C25" s="197">
        <f>D13*Data!D17</f>
        <v>0</v>
      </c>
      <c r="D25" s="193">
        <f>(D13/Data!$H$47)*Data!$D$59*Data!$D$39</f>
        <v>0</v>
      </c>
      <c r="E25" s="78" t="s">
        <v>18</v>
      </c>
      <c r="F25" s="144">
        <f>D13*Data!D17</f>
        <v>0</v>
      </c>
      <c r="G25" s="193">
        <f>(D13/Data!$H$47)*Data!$D$59*Data!$D$39</f>
        <v>0</v>
      </c>
      <c r="H25" s="194">
        <f>D13*Data!D28</f>
        <v>0</v>
      </c>
      <c r="I25" s="83">
        <f>(D13/Data!$H$47)*Data!$D$60*Data!$D$39</f>
        <v>0</v>
      </c>
      <c r="J25" s="144">
        <f>(D13*(1+(1-Data!C50))*Data!D17)+(Data!C50*D13*Data!D23)</f>
        <v>0</v>
      </c>
      <c r="K25" s="193">
        <f>2*(D13/Data!$H$47)*Data!$D$59*Data!$D$39</f>
        <v>0</v>
      </c>
      <c r="L25" s="194">
        <f>D13*Data!$D$31</f>
        <v>0</v>
      </c>
      <c r="M25" s="83">
        <f>(D13/Data!$H$47)*Data!$D$61*Data!$D$39</f>
        <v>0</v>
      </c>
      <c r="N25" s="144">
        <f>2*D13*Data!D17</f>
        <v>0</v>
      </c>
      <c r="O25" s="193">
        <f>2*(D13/Data!$H$47)*Data!$D$59*Data!$D$39</f>
        <v>0</v>
      </c>
      <c r="P25" s="195">
        <f>D13*Data!D36</f>
        <v>0</v>
      </c>
      <c r="Q25" s="196">
        <f>(D13/Data!$H$47)*Data!$D$62*Data!$D$39</f>
        <v>0</v>
      </c>
      <c r="R25" s="43"/>
      <c r="S25" s="43"/>
      <c r="T25" s="43"/>
    </row>
    <row r="26" spans="2:20" ht="16" thickBot="1" x14ac:dyDescent="0.25">
      <c r="B26" s="188" t="s">
        <v>81</v>
      </c>
      <c r="C26" s="198">
        <f>D14*Data!D18</f>
        <v>0</v>
      </c>
      <c r="D26" s="212">
        <f>(D14/Data!$H$47)*Data!$D$59*Data!$D$39</f>
        <v>0</v>
      </c>
      <c r="E26" s="199" t="s">
        <v>18</v>
      </c>
      <c r="F26" s="213">
        <f>D14*Data!D18</f>
        <v>0</v>
      </c>
      <c r="G26" s="212">
        <f>(D14/Data!$H$47)*Data!$D$59*Data!$D$39</f>
        <v>0</v>
      </c>
      <c r="H26" s="214">
        <f>D14*Data!D29</f>
        <v>0</v>
      </c>
      <c r="I26" s="215">
        <f>(D14/Data!$H$47)*Data!$D$60*Data!$D$39</f>
        <v>0</v>
      </c>
      <c r="J26" s="213">
        <f>(D14*(1+(1-Data!C51))*Data!D18)+(Data!C51*D14*Data!D24)</f>
        <v>0</v>
      </c>
      <c r="K26" s="212">
        <f>2*(D14/Data!$H$47)*Data!$D$59*Data!$D$39</f>
        <v>0</v>
      </c>
      <c r="L26" s="214">
        <f>D14*Data!$D$31</f>
        <v>0</v>
      </c>
      <c r="M26" s="215">
        <f>(D14/Data!$H$47)*Data!$D$61*Data!$D$39</f>
        <v>0</v>
      </c>
      <c r="N26" s="213">
        <f>2*D14*Data!D18</f>
        <v>0</v>
      </c>
      <c r="O26" s="212">
        <f>2*(D14/Data!$H$47)*Data!$D$59*Data!$D$39</f>
        <v>0</v>
      </c>
      <c r="P26" s="216">
        <f>D14*Data!D37</f>
        <v>0</v>
      </c>
      <c r="Q26" s="217">
        <f>(D14/Data!$H$47)*Data!$D$62*Data!$D$39</f>
        <v>0</v>
      </c>
      <c r="R26" s="43"/>
      <c r="S26" s="43"/>
      <c r="T26" s="43"/>
    </row>
    <row r="27" spans="2:20" ht="16" thickBot="1" x14ac:dyDescent="0.25">
      <c r="B27" s="191" t="s">
        <v>20</v>
      </c>
      <c r="C27" s="145">
        <f>SUM(C23:C26)</f>
        <v>0</v>
      </c>
      <c r="D27" s="218">
        <f t="shared" ref="D27:Q27" si="0">SUM(D23:D26)</f>
        <v>0</v>
      </c>
      <c r="E27" s="202">
        <f t="shared" si="0"/>
        <v>0</v>
      </c>
      <c r="F27" s="145">
        <f t="shared" si="0"/>
        <v>0</v>
      </c>
      <c r="G27" s="218">
        <f t="shared" si="0"/>
        <v>0</v>
      </c>
      <c r="H27" s="219">
        <f t="shared" si="0"/>
        <v>0</v>
      </c>
      <c r="I27" s="201">
        <f t="shared" si="0"/>
        <v>0</v>
      </c>
      <c r="J27" s="220">
        <f t="shared" si="0"/>
        <v>0</v>
      </c>
      <c r="K27" s="218">
        <f t="shared" si="0"/>
        <v>0</v>
      </c>
      <c r="L27" s="219">
        <f t="shared" si="0"/>
        <v>0</v>
      </c>
      <c r="M27" s="202">
        <f t="shared" si="0"/>
        <v>0</v>
      </c>
      <c r="N27" s="145">
        <f t="shared" si="0"/>
        <v>0</v>
      </c>
      <c r="O27" s="218">
        <f t="shared" si="0"/>
        <v>0</v>
      </c>
      <c r="P27" s="219">
        <f t="shared" si="0"/>
        <v>0</v>
      </c>
      <c r="Q27" s="201">
        <f t="shared" si="0"/>
        <v>0</v>
      </c>
      <c r="R27" s="43"/>
      <c r="S27" s="43"/>
      <c r="T27" s="43"/>
    </row>
    <row r="28" spans="2:20" ht="16" thickBot="1" x14ac:dyDescent="0.25">
      <c r="B28" s="44"/>
      <c r="C28" s="85"/>
      <c r="D28" s="85"/>
      <c r="E28" s="82"/>
      <c r="F28" s="82"/>
      <c r="G28" s="82"/>
      <c r="H28" s="82"/>
      <c r="I28" s="82"/>
      <c r="J28" s="82"/>
      <c r="K28" s="82"/>
      <c r="L28" s="82"/>
      <c r="M28" s="82"/>
      <c r="N28" s="82"/>
      <c r="O28" s="82"/>
      <c r="P28" s="200"/>
      <c r="Q28" s="200"/>
      <c r="R28" s="43"/>
      <c r="S28" s="43"/>
      <c r="T28" s="43"/>
    </row>
    <row r="29" spans="2:20" ht="16" thickBot="1" x14ac:dyDescent="0.25">
      <c r="B29" s="44"/>
      <c r="C29" s="281" t="s">
        <v>14</v>
      </c>
      <c r="D29" s="282"/>
      <c r="E29" s="89">
        <f>SUM(C27:E27)</f>
        <v>0</v>
      </c>
      <c r="F29" s="281" t="s">
        <v>15</v>
      </c>
      <c r="G29" s="282"/>
      <c r="H29" s="284">
        <f>SUM(F27:I27)</f>
        <v>0</v>
      </c>
      <c r="I29" s="243"/>
      <c r="J29" s="283" t="s">
        <v>16</v>
      </c>
      <c r="K29" s="282"/>
      <c r="L29" s="284">
        <f>SUM(J27:M27)</f>
        <v>0</v>
      </c>
      <c r="M29" s="243"/>
      <c r="N29" s="281" t="s">
        <v>17</v>
      </c>
      <c r="O29" s="282"/>
      <c r="P29" s="279">
        <f>SUM(N27:Q27)</f>
        <v>0</v>
      </c>
      <c r="Q29" s="280"/>
      <c r="R29" s="43"/>
      <c r="S29" s="43"/>
      <c r="T29" s="43"/>
    </row>
    <row r="30" spans="2:20" x14ac:dyDescent="0.2">
      <c r="B30" s="44"/>
      <c r="C30" s="44"/>
      <c r="D30" s="44"/>
      <c r="P30" s="43"/>
      <c r="Q30" s="43"/>
      <c r="R30" s="43"/>
      <c r="S30" s="43"/>
      <c r="T30" s="43"/>
    </row>
    <row r="31" spans="2:20" x14ac:dyDescent="0.2">
      <c r="B31" s="44"/>
      <c r="C31" s="44"/>
      <c r="D31" s="44"/>
      <c r="P31" s="43"/>
      <c r="Q31" s="43"/>
      <c r="R31" s="43"/>
      <c r="S31" s="43"/>
      <c r="T31" s="43"/>
    </row>
    <row r="32" spans="2:20" ht="16" thickBot="1" x14ac:dyDescent="0.25">
      <c r="B32" s="44"/>
      <c r="C32" s="44"/>
      <c r="D32" s="44"/>
      <c r="P32" s="43"/>
      <c r="Q32" s="43"/>
      <c r="R32" s="43"/>
      <c r="S32" s="43"/>
      <c r="T32" s="43"/>
    </row>
    <row r="33" spans="2:21" ht="16" thickBot="1" x14ac:dyDescent="0.25">
      <c r="B33" s="292" t="s">
        <v>71</v>
      </c>
      <c r="C33" s="293"/>
      <c r="D33" s="293"/>
      <c r="E33" s="293"/>
      <c r="F33" s="293"/>
      <c r="G33" s="293"/>
      <c r="H33" s="293"/>
      <c r="I33" s="293"/>
      <c r="J33" s="294"/>
      <c r="P33" s="43"/>
      <c r="Q33" s="43"/>
      <c r="R33" s="43"/>
      <c r="S33" s="43"/>
      <c r="T33" s="43"/>
    </row>
    <row r="34" spans="2:21" x14ac:dyDescent="0.2">
      <c r="B34" s="295" t="s">
        <v>80</v>
      </c>
      <c r="C34" s="296"/>
      <c r="D34" s="296"/>
      <c r="E34" s="296"/>
      <c r="F34" s="296"/>
      <c r="G34" s="296"/>
      <c r="H34" s="296"/>
      <c r="I34" s="296"/>
      <c r="J34" s="297"/>
      <c r="P34" s="43"/>
      <c r="Q34" s="43"/>
      <c r="R34" s="43"/>
      <c r="S34" s="43"/>
      <c r="T34" s="43"/>
    </row>
    <row r="35" spans="2:21" ht="25.25" customHeight="1" thickBot="1" x14ac:dyDescent="0.25">
      <c r="B35" s="298"/>
      <c r="C35" s="299"/>
      <c r="D35" s="299"/>
      <c r="E35" s="299"/>
      <c r="F35" s="299"/>
      <c r="G35" s="299"/>
      <c r="H35" s="299"/>
      <c r="I35" s="299"/>
      <c r="J35" s="300"/>
      <c r="P35" s="43"/>
      <c r="Q35" s="43"/>
      <c r="R35" s="43"/>
      <c r="S35" s="43"/>
      <c r="T35" s="43"/>
    </row>
    <row r="36" spans="2:21" ht="18" thickBot="1" x14ac:dyDescent="0.3">
      <c r="B36" s="48"/>
      <c r="C36" s="204" t="s">
        <v>73</v>
      </c>
      <c r="D36" s="205" t="s">
        <v>74</v>
      </c>
      <c r="E36" s="26" t="s">
        <v>75</v>
      </c>
      <c r="F36" s="205" t="s">
        <v>76</v>
      </c>
      <c r="G36" s="206" t="s">
        <v>72</v>
      </c>
      <c r="H36" s="207" t="s">
        <v>70</v>
      </c>
      <c r="I36" s="304" t="s">
        <v>79</v>
      </c>
      <c r="J36" s="305"/>
      <c r="Q36" s="43"/>
      <c r="R36" s="43"/>
      <c r="S36" s="43"/>
      <c r="T36" s="43"/>
      <c r="U36" s="43"/>
    </row>
    <row r="37" spans="2:21" x14ac:dyDescent="0.2">
      <c r="B37" s="49" t="s">
        <v>77</v>
      </c>
      <c r="C37" s="208"/>
      <c r="D37" s="209"/>
      <c r="E37" s="210"/>
      <c r="F37" s="210"/>
      <c r="G37" s="51">
        <f>SUM(C37:F37)</f>
        <v>0</v>
      </c>
      <c r="H37" s="211">
        <f>((C37/100)*E29)+((D37/100)*H29)+((E37/100)*L29)+((F37/100)*P29)</f>
        <v>0</v>
      </c>
      <c r="I37" s="306"/>
      <c r="J37" s="307"/>
      <c r="Q37" s="43"/>
      <c r="R37" s="43"/>
      <c r="S37" s="43"/>
      <c r="T37" s="43"/>
      <c r="U37" s="43"/>
    </row>
    <row r="38" spans="2:21" ht="16" thickBot="1" x14ac:dyDescent="0.25">
      <c r="B38" s="50" t="s">
        <v>78</v>
      </c>
      <c r="C38" s="52"/>
      <c r="D38" s="45"/>
      <c r="E38" s="46"/>
      <c r="F38" s="46"/>
      <c r="G38" s="47">
        <f>SUM(C38:F38)</f>
        <v>0</v>
      </c>
      <c r="H38" s="79">
        <f>((C38/100)*E29)+((D38/100)*H29)+((E38/100)*L29)+((F38/100)*P29)</f>
        <v>0</v>
      </c>
      <c r="I38" s="276">
        <f>H37-H38</f>
        <v>0</v>
      </c>
      <c r="J38" s="277"/>
      <c r="Q38" s="43"/>
      <c r="R38" s="43"/>
      <c r="S38" s="43"/>
      <c r="T38" s="43"/>
      <c r="U38" s="43"/>
    </row>
    <row r="39" spans="2:21" x14ac:dyDescent="0.2">
      <c r="B39" s="44"/>
      <c r="C39" s="44"/>
      <c r="D39" s="44"/>
      <c r="P39" s="43"/>
      <c r="Q39" s="43"/>
      <c r="R39" s="43"/>
      <c r="S39" s="43"/>
      <c r="T39" s="43"/>
    </row>
    <row r="40" spans="2:21" x14ac:dyDescent="0.2">
      <c r="B40" s="44"/>
      <c r="C40" s="44"/>
      <c r="D40" s="44"/>
      <c r="P40" s="43"/>
      <c r="Q40" s="43"/>
      <c r="R40" s="43"/>
      <c r="S40" s="43"/>
      <c r="T40" s="43"/>
    </row>
    <row r="41" spans="2:21" ht="14.25" customHeight="1" thickBot="1" x14ac:dyDescent="0.25">
      <c r="H41" s="10"/>
      <c r="I41" s="10"/>
      <c r="J41" s="10"/>
      <c r="P41" s="43"/>
      <c r="Q41" s="43"/>
      <c r="R41" s="43"/>
      <c r="S41" s="43"/>
      <c r="T41" s="43"/>
    </row>
    <row r="42" spans="2:21" ht="32.25" customHeight="1" x14ac:dyDescent="0.2">
      <c r="B42" s="230" t="s">
        <v>85</v>
      </c>
      <c r="C42" s="231"/>
      <c r="D42" s="231"/>
      <c r="E42" s="231"/>
      <c r="F42" s="231"/>
      <c r="G42" s="231"/>
      <c r="H42" s="231"/>
      <c r="I42" s="231"/>
      <c r="J42" s="231"/>
      <c r="K42" s="231"/>
      <c r="L42" s="231"/>
      <c r="M42" s="231"/>
      <c r="N42" s="231"/>
      <c r="O42" s="231"/>
      <c r="P42" s="231"/>
      <c r="Q42" s="232"/>
      <c r="R42" s="43"/>
      <c r="S42" s="43"/>
      <c r="T42" s="43"/>
    </row>
    <row r="43" spans="2:21" ht="27.5" customHeight="1" x14ac:dyDescent="0.2">
      <c r="B43" s="233"/>
      <c r="C43" s="234"/>
      <c r="D43" s="234"/>
      <c r="E43" s="234"/>
      <c r="F43" s="234"/>
      <c r="G43" s="234"/>
      <c r="H43" s="234"/>
      <c r="I43" s="234"/>
      <c r="J43" s="234"/>
      <c r="K43" s="234"/>
      <c r="L43" s="234"/>
      <c r="M43" s="234"/>
      <c r="N43" s="234"/>
      <c r="O43" s="234"/>
      <c r="P43" s="234"/>
      <c r="Q43" s="235"/>
      <c r="R43" s="43"/>
      <c r="S43" s="43"/>
      <c r="T43" s="43"/>
    </row>
    <row r="44" spans="2:21" x14ac:dyDescent="0.2">
      <c r="B44" s="233"/>
      <c r="C44" s="234"/>
      <c r="D44" s="234"/>
      <c r="E44" s="234"/>
      <c r="F44" s="234"/>
      <c r="G44" s="234"/>
      <c r="H44" s="234"/>
      <c r="I44" s="234"/>
      <c r="J44" s="234"/>
      <c r="K44" s="234"/>
      <c r="L44" s="234"/>
      <c r="M44" s="234"/>
      <c r="N44" s="234"/>
      <c r="O44" s="234"/>
      <c r="P44" s="234"/>
      <c r="Q44" s="235"/>
      <c r="R44" s="43"/>
      <c r="S44" s="43"/>
      <c r="T44" s="43"/>
    </row>
    <row r="45" spans="2:21" x14ac:dyDescent="0.2">
      <c r="B45" s="233"/>
      <c r="C45" s="234"/>
      <c r="D45" s="234"/>
      <c r="E45" s="234"/>
      <c r="F45" s="234"/>
      <c r="G45" s="234"/>
      <c r="H45" s="234"/>
      <c r="I45" s="234"/>
      <c r="J45" s="234"/>
      <c r="K45" s="234"/>
      <c r="L45" s="234"/>
      <c r="M45" s="234"/>
      <c r="N45" s="234"/>
      <c r="O45" s="234"/>
      <c r="P45" s="234"/>
      <c r="Q45" s="235"/>
      <c r="R45" s="43"/>
      <c r="S45" s="43"/>
      <c r="T45" s="43"/>
    </row>
    <row r="46" spans="2:21" x14ac:dyDescent="0.2">
      <c r="B46" s="233"/>
      <c r="C46" s="234"/>
      <c r="D46" s="234"/>
      <c r="E46" s="234"/>
      <c r="F46" s="234"/>
      <c r="G46" s="234"/>
      <c r="H46" s="234"/>
      <c r="I46" s="234"/>
      <c r="J46" s="234"/>
      <c r="K46" s="234"/>
      <c r="L46" s="234"/>
      <c r="M46" s="234"/>
      <c r="N46" s="234"/>
      <c r="O46" s="234"/>
      <c r="P46" s="234"/>
      <c r="Q46" s="235"/>
      <c r="R46" s="43"/>
      <c r="S46" s="43"/>
      <c r="T46" s="43"/>
    </row>
    <row r="47" spans="2:21" x14ac:dyDescent="0.2">
      <c r="B47" s="233"/>
      <c r="C47" s="234"/>
      <c r="D47" s="234"/>
      <c r="E47" s="234"/>
      <c r="F47" s="234"/>
      <c r="G47" s="234"/>
      <c r="H47" s="234"/>
      <c r="I47" s="234"/>
      <c r="J47" s="234"/>
      <c r="K47" s="234"/>
      <c r="L47" s="234"/>
      <c r="M47" s="234"/>
      <c r="N47" s="234"/>
      <c r="O47" s="234"/>
      <c r="P47" s="234"/>
      <c r="Q47" s="235"/>
      <c r="R47" s="43"/>
      <c r="S47" s="43"/>
      <c r="T47" s="43"/>
    </row>
    <row r="48" spans="2:21" ht="16" thickBot="1" x14ac:dyDescent="0.25">
      <c r="B48" s="236"/>
      <c r="C48" s="237"/>
      <c r="D48" s="237"/>
      <c r="E48" s="237"/>
      <c r="F48" s="237"/>
      <c r="G48" s="237"/>
      <c r="H48" s="237"/>
      <c r="I48" s="237"/>
      <c r="J48" s="237"/>
      <c r="K48" s="237"/>
      <c r="L48" s="237"/>
      <c r="M48" s="237"/>
      <c r="N48" s="237"/>
      <c r="O48" s="237"/>
      <c r="P48" s="237"/>
      <c r="Q48" s="238"/>
    </row>
  </sheetData>
  <mergeCells count="27">
    <mergeCell ref="B9:D9"/>
    <mergeCell ref="B11:B14"/>
    <mergeCell ref="I36:J37"/>
    <mergeCell ref="C20:E20"/>
    <mergeCell ref="F20:I20"/>
    <mergeCell ref="N21:O21"/>
    <mergeCell ref="L21:M21"/>
    <mergeCell ref="P21:Q21"/>
    <mergeCell ref="I38:J38"/>
    <mergeCell ref="B33:J33"/>
    <mergeCell ref="B34:J35"/>
    <mergeCell ref="P29:Q29"/>
    <mergeCell ref="B2:Q5"/>
    <mergeCell ref="B42:Q48"/>
    <mergeCell ref="C29:D29"/>
    <mergeCell ref="F29:G29"/>
    <mergeCell ref="J29:K29"/>
    <mergeCell ref="N29:O29"/>
    <mergeCell ref="H29:I29"/>
    <mergeCell ref="L29:M29"/>
    <mergeCell ref="J20:M20"/>
    <mergeCell ref="N20:Q20"/>
    <mergeCell ref="C19:Q19"/>
    <mergeCell ref="C21:D21"/>
    <mergeCell ref="F21:G21"/>
    <mergeCell ref="H21:I21"/>
    <mergeCell ref="J21:K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F8733-FFD4-4EFB-8803-8DCA0DD20FAC}">
  <dimension ref="B1:R176"/>
  <sheetViews>
    <sheetView zoomScale="54" workbookViewId="0">
      <selection activeCell="B56" sqref="B56:E58"/>
    </sheetView>
  </sheetViews>
  <sheetFormatPr baseColWidth="10" defaultColWidth="8.83203125" defaultRowHeight="15" x14ac:dyDescent="0.2"/>
  <cols>
    <col min="2" max="2" width="22.6640625" customWidth="1"/>
    <col min="3" max="3" width="24.33203125" customWidth="1"/>
    <col min="4" max="4" width="13.1640625" customWidth="1"/>
    <col min="5" max="5" width="11.5" customWidth="1"/>
    <col min="6" max="6" width="18" customWidth="1"/>
    <col min="7" max="7" width="16" customWidth="1"/>
    <col min="8" max="8" width="15.1640625" customWidth="1"/>
    <col min="9" max="9" width="16" customWidth="1"/>
    <col min="10" max="10" width="15" customWidth="1"/>
  </cols>
  <sheetData>
    <row r="1" spans="2:18" ht="16" thickBot="1" x14ac:dyDescent="0.25"/>
    <row r="2" spans="2:18" x14ac:dyDescent="0.2">
      <c r="B2" s="250" t="s">
        <v>107</v>
      </c>
      <c r="C2" s="311"/>
      <c r="D2" s="311"/>
      <c r="E2" s="311"/>
      <c r="F2" s="311"/>
      <c r="G2" s="311"/>
      <c r="H2" s="311"/>
      <c r="I2" s="311"/>
      <c r="J2" s="311"/>
      <c r="K2" s="311"/>
      <c r="L2" s="311"/>
      <c r="M2" s="311"/>
      <c r="N2" s="311"/>
      <c r="O2" s="311"/>
      <c r="P2" s="312"/>
    </row>
    <row r="3" spans="2:18" x14ac:dyDescent="0.2">
      <c r="B3" s="313"/>
      <c r="C3" s="314"/>
      <c r="D3" s="314"/>
      <c r="E3" s="314"/>
      <c r="F3" s="314"/>
      <c r="G3" s="314"/>
      <c r="H3" s="314"/>
      <c r="I3" s="314"/>
      <c r="J3" s="314"/>
      <c r="K3" s="314"/>
      <c r="L3" s="314"/>
      <c r="M3" s="314"/>
      <c r="N3" s="314"/>
      <c r="O3" s="314"/>
      <c r="P3" s="315"/>
    </row>
    <row r="4" spans="2:18" x14ac:dyDescent="0.2">
      <c r="B4" s="313"/>
      <c r="C4" s="314"/>
      <c r="D4" s="314"/>
      <c r="E4" s="314"/>
      <c r="F4" s="314"/>
      <c r="G4" s="314"/>
      <c r="H4" s="314"/>
      <c r="I4" s="314"/>
      <c r="J4" s="314"/>
      <c r="K4" s="314"/>
      <c r="L4" s="314"/>
      <c r="M4" s="314"/>
      <c r="N4" s="314"/>
      <c r="O4" s="314"/>
      <c r="P4" s="315"/>
    </row>
    <row r="5" spans="2:18" x14ac:dyDescent="0.2">
      <c r="B5" s="313"/>
      <c r="C5" s="314"/>
      <c r="D5" s="314"/>
      <c r="E5" s="314"/>
      <c r="F5" s="314"/>
      <c r="G5" s="314"/>
      <c r="H5" s="314"/>
      <c r="I5" s="314"/>
      <c r="J5" s="314"/>
      <c r="K5" s="314"/>
      <c r="L5" s="314"/>
      <c r="M5" s="314"/>
      <c r="N5" s="314"/>
      <c r="O5" s="314"/>
      <c r="P5" s="315"/>
    </row>
    <row r="6" spans="2:18" x14ac:dyDescent="0.2">
      <c r="B6" s="313"/>
      <c r="C6" s="314"/>
      <c r="D6" s="314"/>
      <c r="E6" s="314"/>
      <c r="F6" s="314"/>
      <c r="G6" s="314"/>
      <c r="H6" s="314"/>
      <c r="I6" s="314"/>
      <c r="J6" s="314"/>
      <c r="K6" s="314"/>
      <c r="L6" s="314"/>
      <c r="M6" s="314"/>
      <c r="N6" s="314"/>
      <c r="O6" s="314"/>
      <c r="P6" s="315"/>
    </row>
    <row r="7" spans="2:18" ht="16" thickBot="1" x14ac:dyDescent="0.25">
      <c r="B7" s="316"/>
      <c r="C7" s="317"/>
      <c r="D7" s="317"/>
      <c r="E7" s="317"/>
      <c r="F7" s="317"/>
      <c r="G7" s="317"/>
      <c r="H7" s="317"/>
      <c r="I7" s="317"/>
      <c r="J7" s="317"/>
      <c r="K7" s="317"/>
      <c r="L7" s="317"/>
      <c r="M7" s="317"/>
      <c r="N7" s="317"/>
      <c r="O7" s="317"/>
      <c r="P7" s="318"/>
    </row>
    <row r="10" spans="2:18" ht="16" thickBot="1" x14ac:dyDescent="0.25"/>
    <row r="11" spans="2:18" x14ac:dyDescent="0.2">
      <c r="B11" s="322" t="s">
        <v>21</v>
      </c>
      <c r="C11" s="290"/>
      <c r="D11" s="290"/>
      <c r="E11" s="290"/>
      <c r="F11" s="291"/>
      <c r="H11" s="230" t="s">
        <v>110</v>
      </c>
      <c r="I11" s="400"/>
      <c r="J11" s="400"/>
      <c r="K11" s="400"/>
      <c r="L11" s="400"/>
      <c r="M11" s="400"/>
      <c r="N11" s="400"/>
      <c r="O11" s="400"/>
      <c r="P11" s="401"/>
      <c r="Q11" s="56"/>
      <c r="R11" s="56"/>
    </row>
    <row r="12" spans="2:18" ht="16" thickBot="1" x14ac:dyDescent="0.25">
      <c r="B12" s="319" t="s">
        <v>92</v>
      </c>
      <c r="C12" s="320"/>
      <c r="D12" s="320"/>
      <c r="E12" s="320"/>
      <c r="F12" s="321"/>
      <c r="H12" s="402"/>
      <c r="I12" s="403"/>
      <c r="J12" s="403"/>
      <c r="K12" s="403"/>
      <c r="L12" s="403"/>
      <c r="M12" s="403"/>
      <c r="N12" s="403"/>
      <c r="O12" s="403"/>
      <c r="P12" s="404"/>
      <c r="Q12" s="56"/>
      <c r="R12" s="56"/>
    </row>
    <row r="13" spans="2:18" ht="16" thickBot="1" x14ac:dyDescent="0.25">
      <c r="B13" s="8" t="s">
        <v>55</v>
      </c>
      <c r="C13" s="9" t="s">
        <v>57</v>
      </c>
      <c r="D13" s="9" t="s">
        <v>31</v>
      </c>
      <c r="E13" s="9" t="s">
        <v>58</v>
      </c>
      <c r="F13" s="4" t="s">
        <v>36</v>
      </c>
      <c r="H13" s="402"/>
      <c r="I13" s="403"/>
      <c r="J13" s="403"/>
      <c r="K13" s="403"/>
      <c r="L13" s="403"/>
      <c r="M13" s="403"/>
      <c r="N13" s="403"/>
      <c r="O13" s="403"/>
      <c r="P13" s="404"/>
      <c r="Q13" s="56"/>
      <c r="R13" s="56"/>
    </row>
    <row r="14" spans="2:18" ht="17" x14ac:dyDescent="0.25">
      <c r="B14" s="333" t="s">
        <v>84</v>
      </c>
      <c r="C14" s="132" t="s">
        <v>38</v>
      </c>
      <c r="D14" s="133">
        <v>0.66600000000000004</v>
      </c>
      <c r="E14" s="134" t="s">
        <v>62</v>
      </c>
      <c r="F14" s="135" t="s">
        <v>90</v>
      </c>
      <c r="H14" s="402"/>
      <c r="I14" s="403"/>
      <c r="J14" s="403"/>
      <c r="K14" s="403"/>
      <c r="L14" s="403"/>
      <c r="M14" s="403"/>
      <c r="N14" s="403"/>
      <c r="O14" s="403"/>
      <c r="P14" s="404"/>
      <c r="Q14" s="56"/>
      <c r="R14" s="56"/>
    </row>
    <row r="15" spans="2:18" ht="17" x14ac:dyDescent="0.25">
      <c r="B15" s="327"/>
      <c r="C15" s="136" t="s">
        <v>59</v>
      </c>
      <c r="D15" s="137">
        <v>2.7080000000000002</v>
      </c>
      <c r="E15" s="138" t="s">
        <v>62</v>
      </c>
      <c r="F15" s="139" t="s">
        <v>90</v>
      </c>
      <c r="H15" s="402"/>
      <c r="I15" s="403"/>
      <c r="J15" s="403"/>
      <c r="K15" s="403"/>
      <c r="L15" s="403"/>
      <c r="M15" s="403"/>
      <c r="N15" s="403"/>
      <c r="O15" s="403"/>
      <c r="P15" s="404"/>
      <c r="Q15" s="56"/>
      <c r="R15" s="56"/>
    </row>
    <row r="16" spans="2:18" ht="17" x14ac:dyDescent="0.25">
      <c r="B16" s="327"/>
      <c r="C16" s="136" t="s">
        <v>40</v>
      </c>
      <c r="D16" s="137">
        <v>1.9770000000000001</v>
      </c>
      <c r="E16" s="138" t="s">
        <v>62</v>
      </c>
      <c r="F16" s="139" t="s">
        <v>90</v>
      </c>
      <c r="H16" s="402"/>
      <c r="I16" s="403"/>
      <c r="J16" s="403"/>
      <c r="K16" s="403"/>
      <c r="L16" s="403"/>
      <c r="M16" s="403"/>
      <c r="N16" s="403"/>
      <c r="O16" s="403"/>
      <c r="P16" s="404"/>
      <c r="Q16" s="56"/>
      <c r="R16" s="56"/>
    </row>
    <row r="17" spans="2:18" ht="17" x14ac:dyDescent="0.25">
      <c r="B17" s="327"/>
      <c r="C17" s="136" t="s">
        <v>41</v>
      </c>
      <c r="D17" s="137">
        <f>(D15+D16)/2</f>
        <v>2.3425000000000002</v>
      </c>
      <c r="E17" s="138" t="s">
        <v>62</v>
      </c>
      <c r="F17" s="139" t="s">
        <v>37</v>
      </c>
      <c r="H17" s="402"/>
      <c r="I17" s="403"/>
      <c r="J17" s="403"/>
      <c r="K17" s="403"/>
      <c r="L17" s="403"/>
      <c r="M17" s="403"/>
      <c r="N17" s="403"/>
      <c r="O17" s="403"/>
      <c r="P17" s="404"/>
      <c r="Q17" s="56"/>
      <c r="R17" s="56"/>
    </row>
    <row r="18" spans="2:18" ht="17" x14ac:dyDescent="0.25">
      <c r="B18" s="327"/>
      <c r="C18" s="136" t="s">
        <v>42</v>
      </c>
      <c r="D18" s="137">
        <f>(D14+D15+D16)/3</f>
        <v>1.7836666666666667</v>
      </c>
      <c r="E18" s="138" t="s">
        <v>62</v>
      </c>
      <c r="F18" s="139" t="s">
        <v>37</v>
      </c>
      <c r="H18" s="402"/>
      <c r="I18" s="403"/>
      <c r="J18" s="403"/>
      <c r="K18" s="403"/>
      <c r="L18" s="403"/>
      <c r="M18" s="403"/>
      <c r="N18" s="403"/>
      <c r="O18" s="403"/>
      <c r="P18" s="404"/>
      <c r="Q18" s="56"/>
      <c r="R18" s="56"/>
    </row>
    <row r="19" spans="2:18" ht="18" thickBot="1" x14ac:dyDescent="0.3">
      <c r="B19" s="328"/>
      <c r="C19" s="140" t="s">
        <v>60</v>
      </c>
      <c r="D19" s="141">
        <f>0.48/1.78</f>
        <v>0.2696629213483146</v>
      </c>
      <c r="E19" s="142" t="s">
        <v>61</v>
      </c>
      <c r="F19" s="143" t="s">
        <v>90</v>
      </c>
      <c r="H19" s="402"/>
      <c r="I19" s="403"/>
      <c r="J19" s="403"/>
      <c r="K19" s="403"/>
      <c r="L19" s="403"/>
      <c r="M19" s="403"/>
      <c r="N19" s="403"/>
      <c r="O19" s="403"/>
      <c r="P19" s="404"/>
      <c r="Q19" s="56"/>
      <c r="R19" s="56"/>
    </row>
    <row r="20" spans="2:18" ht="15.75" customHeight="1" x14ac:dyDescent="0.25">
      <c r="B20" s="334" t="s">
        <v>63</v>
      </c>
      <c r="C20" s="36" t="s">
        <v>38</v>
      </c>
      <c r="D20" s="37">
        <f>0.122</f>
        <v>0.122</v>
      </c>
      <c r="E20" s="29" t="s">
        <v>62</v>
      </c>
      <c r="F20" s="30" t="s">
        <v>90</v>
      </c>
      <c r="H20" s="402"/>
      <c r="I20" s="403"/>
      <c r="J20" s="403"/>
      <c r="K20" s="403"/>
      <c r="L20" s="403"/>
      <c r="M20" s="403"/>
      <c r="N20" s="403"/>
      <c r="O20" s="403"/>
      <c r="P20" s="404"/>
      <c r="Q20" s="56"/>
      <c r="R20" s="56"/>
    </row>
    <row r="21" spans="2:18" ht="17" x14ac:dyDescent="0.25">
      <c r="B21" s="335"/>
      <c r="C21" s="33" t="s">
        <v>59</v>
      </c>
      <c r="D21" s="38">
        <v>0.98599999999999999</v>
      </c>
      <c r="E21" s="16" t="s">
        <v>62</v>
      </c>
      <c r="F21" s="18" t="s">
        <v>90</v>
      </c>
      <c r="H21" s="402"/>
      <c r="I21" s="403"/>
      <c r="J21" s="403"/>
      <c r="K21" s="403"/>
      <c r="L21" s="403"/>
      <c r="M21" s="403"/>
      <c r="N21" s="403"/>
      <c r="O21" s="403"/>
      <c r="P21" s="404"/>
      <c r="Q21" s="56"/>
      <c r="R21" s="56"/>
    </row>
    <row r="22" spans="2:18" ht="17" x14ac:dyDescent="0.25">
      <c r="B22" s="335"/>
      <c r="C22" s="33" t="s">
        <v>40</v>
      </c>
      <c r="D22" s="38">
        <v>1.9770000000000001</v>
      </c>
      <c r="E22" s="16" t="s">
        <v>62</v>
      </c>
      <c r="F22" s="18" t="s">
        <v>90</v>
      </c>
      <c r="H22" s="402"/>
      <c r="I22" s="403"/>
      <c r="J22" s="403"/>
      <c r="K22" s="403"/>
      <c r="L22" s="403"/>
      <c r="M22" s="403"/>
      <c r="N22" s="403"/>
      <c r="O22" s="403"/>
      <c r="P22" s="404"/>
      <c r="Q22" s="56"/>
      <c r="R22" s="56"/>
    </row>
    <row r="23" spans="2:18" ht="18" thickBot="1" x14ac:dyDescent="0.3">
      <c r="B23" s="335"/>
      <c r="C23" s="33" t="s">
        <v>41</v>
      </c>
      <c r="D23" s="38">
        <f>(D21+D22)/2</f>
        <v>1.4815</v>
      </c>
      <c r="E23" s="16" t="s">
        <v>62</v>
      </c>
      <c r="F23" s="18" t="s">
        <v>37</v>
      </c>
      <c r="H23" s="405"/>
      <c r="I23" s="406"/>
      <c r="J23" s="406"/>
      <c r="K23" s="406"/>
      <c r="L23" s="406"/>
      <c r="M23" s="406"/>
      <c r="N23" s="406"/>
      <c r="O23" s="406"/>
      <c r="P23" s="407"/>
      <c r="Q23" s="56"/>
      <c r="R23" s="56"/>
    </row>
    <row r="24" spans="2:18" ht="17" x14ac:dyDescent="0.25">
      <c r="B24" s="335"/>
      <c r="C24" s="337" t="s">
        <v>42</v>
      </c>
      <c r="D24" s="38">
        <f>(D20+D21+D22)/3</f>
        <v>1.0283333333333333</v>
      </c>
      <c r="E24" s="16" t="s">
        <v>62</v>
      </c>
      <c r="F24" s="18" t="s">
        <v>37</v>
      </c>
      <c r="H24" s="56"/>
      <c r="I24" s="56"/>
      <c r="J24" s="56"/>
      <c r="K24" s="56"/>
      <c r="L24" s="56"/>
      <c r="M24" s="56"/>
      <c r="N24" s="56"/>
      <c r="O24" s="56"/>
      <c r="P24" s="56"/>
      <c r="Q24" s="56"/>
      <c r="R24" s="56"/>
    </row>
    <row r="25" spans="2:18" ht="18" thickBot="1" x14ac:dyDescent="0.3">
      <c r="B25" s="336"/>
      <c r="C25" s="332"/>
      <c r="D25" s="39">
        <f>D24*G59</f>
        <v>0.1554681577947207</v>
      </c>
      <c r="E25" s="34" t="s">
        <v>61</v>
      </c>
      <c r="F25" s="35" t="s">
        <v>37</v>
      </c>
      <c r="H25" s="56"/>
      <c r="I25" s="56"/>
      <c r="J25" s="56"/>
      <c r="K25" s="56"/>
      <c r="L25" s="56"/>
      <c r="M25" s="56"/>
      <c r="N25" s="56"/>
      <c r="O25" s="56"/>
      <c r="P25" s="56"/>
      <c r="Q25" s="56"/>
      <c r="R25" s="56"/>
    </row>
    <row r="26" spans="2:18" ht="17" x14ac:dyDescent="0.25">
      <c r="B26" s="326" t="s">
        <v>66</v>
      </c>
      <c r="C26" s="146" t="s">
        <v>38</v>
      </c>
      <c r="D26" s="147">
        <f>D14/100</f>
        <v>6.6600000000000001E-3</v>
      </c>
      <c r="E26" s="148" t="s">
        <v>62</v>
      </c>
      <c r="F26" s="338" t="s">
        <v>109</v>
      </c>
      <c r="H26" s="56"/>
      <c r="I26" s="56"/>
      <c r="J26" s="56"/>
      <c r="K26" s="56"/>
      <c r="L26" s="56"/>
      <c r="M26" s="56"/>
      <c r="N26" s="56"/>
      <c r="O26" s="56"/>
      <c r="P26" s="56"/>
      <c r="Q26" s="56"/>
      <c r="R26" s="56"/>
    </row>
    <row r="27" spans="2:18" ht="17" x14ac:dyDescent="0.25">
      <c r="B27" s="327"/>
      <c r="C27" s="136" t="s">
        <v>59</v>
      </c>
      <c r="D27" s="137">
        <f>D15/100</f>
        <v>2.7080000000000003E-2</v>
      </c>
      <c r="E27" s="138" t="s">
        <v>62</v>
      </c>
      <c r="F27" s="339"/>
      <c r="H27" s="56"/>
      <c r="I27" s="56"/>
      <c r="J27" s="56"/>
      <c r="K27" s="56"/>
      <c r="L27" s="56"/>
      <c r="M27" s="56"/>
      <c r="N27" s="56"/>
      <c r="O27" s="56"/>
      <c r="P27" s="56"/>
      <c r="Q27" s="56"/>
      <c r="R27" s="56"/>
    </row>
    <row r="28" spans="2:18" ht="17" x14ac:dyDescent="0.25">
      <c r="B28" s="327"/>
      <c r="C28" s="136" t="s">
        <v>41</v>
      </c>
      <c r="D28" s="137">
        <f>D17/100</f>
        <v>2.3425000000000001E-2</v>
      </c>
      <c r="E28" s="138" t="s">
        <v>62</v>
      </c>
      <c r="F28" s="339"/>
      <c r="H28" s="56"/>
      <c r="I28" s="56"/>
      <c r="J28" s="56"/>
      <c r="K28" s="56"/>
      <c r="L28" s="56"/>
      <c r="M28" s="56"/>
      <c r="N28" s="56"/>
      <c r="O28" s="56"/>
      <c r="P28" s="56"/>
      <c r="Q28" s="56"/>
      <c r="R28" s="56"/>
    </row>
    <row r="29" spans="2:18" ht="17" x14ac:dyDescent="0.25">
      <c r="B29" s="327"/>
      <c r="C29" s="341" t="s">
        <v>42</v>
      </c>
      <c r="D29" s="137">
        <f>D18/100</f>
        <v>1.7836666666666667E-2</v>
      </c>
      <c r="E29" s="138" t="s">
        <v>62</v>
      </c>
      <c r="F29" s="339"/>
      <c r="H29" s="56"/>
      <c r="I29" s="56"/>
      <c r="J29" s="56"/>
      <c r="K29" s="56"/>
      <c r="L29" s="56"/>
      <c r="M29" s="56"/>
      <c r="N29" s="56"/>
      <c r="O29" s="56"/>
      <c r="P29" s="56"/>
      <c r="Q29" s="56"/>
      <c r="R29" s="56"/>
    </row>
    <row r="30" spans="2:18" ht="22.25" customHeight="1" thickBot="1" x14ac:dyDescent="0.3">
      <c r="B30" s="328"/>
      <c r="C30" s="342"/>
      <c r="D30" s="141">
        <f>D19/100</f>
        <v>2.696629213483146E-3</v>
      </c>
      <c r="E30" s="142" t="s">
        <v>61</v>
      </c>
      <c r="F30" s="340"/>
      <c r="H30" s="56"/>
      <c r="I30" s="56"/>
      <c r="J30" s="56"/>
      <c r="K30" s="56"/>
      <c r="L30" s="56"/>
      <c r="M30" s="56"/>
      <c r="N30" s="56"/>
      <c r="O30" s="56"/>
      <c r="P30" s="56"/>
      <c r="Q30" s="56"/>
      <c r="R30" s="56"/>
    </row>
    <row r="31" spans="2:18" ht="17" x14ac:dyDescent="0.25">
      <c r="B31" s="329" t="s">
        <v>2</v>
      </c>
      <c r="C31" s="331" t="s">
        <v>67</v>
      </c>
      <c r="D31" s="37">
        <v>2.1000000000000001E-2</v>
      </c>
      <c r="E31" s="29" t="s">
        <v>62</v>
      </c>
      <c r="F31" s="30" t="s">
        <v>90</v>
      </c>
      <c r="H31" s="56"/>
      <c r="I31" s="56"/>
      <c r="J31" s="56"/>
      <c r="K31" s="56"/>
      <c r="L31" s="56"/>
      <c r="M31" s="56"/>
      <c r="N31" s="56"/>
      <c r="O31" s="56"/>
      <c r="P31" s="56"/>
      <c r="Q31" s="56"/>
      <c r="R31" s="56"/>
    </row>
    <row r="32" spans="2:18" ht="18" thickBot="1" x14ac:dyDescent="0.3">
      <c r="B32" s="330"/>
      <c r="C32" s="332"/>
      <c r="D32" s="39">
        <f>D31*G59</f>
        <v>3.1748764800866793E-3</v>
      </c>
      <c r="E32" s="34" t="s">
        <v>61</v>
      </c>
      <c r="F32" s="40" t="s">
        <v>37</v>
      </c>
      <c r="H32" s="56"/>
      <c r="I32" s="56"/>
      <c r="J32" s="56"/>
      <c r="K32" s="56"/>
      <c r="L32" s="56"/>
      <c r="M32" s="56"/>
      <c r="N32" s="56"/>
      <c r="O32" s="56"/>
      <c r="P32" s="56"/>
      <c r="Q32" s="56"/>
      <c r="R32" s="56"/>
    </row>
    <row r="33" spans="2:18" ht="17" x14ac:dyDescent="0.25">
      <c r="B33" s="343" t="s">
        <v>10</v>
      </c>
      <c r="C33" s="146" t="s">
        <v>38</v>
      </c>
      <c r="D33" s="147">
        <v>0.85099999999999998</v>
      </c>
      <c r="E33" s="148" t="s">
        <v>62</v>
      </c>
      <c r="F33" s="149" t="s">
        <v>90</v>
      </c>
      <c r="H33" s="56"/>
      <c r="I33" s="56"/>
      <c r="J33" s="56"/>
      <c r="K33" s="56"/>
      <c r="L33" s="56"/>
      <c r="M33" s="56"/>
      <c r="N33" s="56"/>
      <c r="O33" s="56"/>
      <c r="P33" s="56"/>
      <c r="Q33" s="56"/>
      <c r="R33" s="56"/>
    </row>
    <row r="34" spans="2:18" ht="17" x14ac:dyDescent="0.25">
      <c r="B34" s="344"/>
      <c r="C34" s="136" t="s">
        <v>59</v>
      </c>
      <c r="D34" s="137">
        <v>2.1000000000000001E-2</v>
      </c>
      <c r="E34" s="138" t="s">
        <v>62</v>
      </c>
      <c r="F34" s="139" t="s">
        <v>90</v>
      </c>
      <c r="H34" s="56"/>
      <c r="I34" s="56"/>
      <c r="J34" s="77"/>
      <c r="K34" s="56"/>
      <c r="L34" s="56"/>
      <c r="M34" s="56"/>
      <c r="N34" s="56"/>
      <c r="O34" s="56"/>
      <c r="P34" s="56"/>
      <c r="Q34" s="56"/>
      <c r="R34" s="56"/>
    </row>
    <row r="35" spans="2:18" ht="17" x14ac:dyDescent="0.25">
      <c r="B35" s="344"/>
      <c r="C35" s="136" t="s">
        <v>40</v>
      </c>
      <c r="D35" s="137">
        <v>3.4000000000000002E-2</v>
      </c>
      <c r="E35" s="138" t="s">
        <v>62</v>
      </c>
      <c r="F35" s="139" t="s">
        <v>90</v>
      </c>
      <c r="H35" s="56"/>
      <c r="I35" s="56"/>
      <c r="J35" s="77"/>
      <c r="K35" s="56"/>
      <c r="L35" s="56"/>
      <c r="M35" s="56"/>
      <c r="N35" s="56"/>
      <c r="O35" s="56"/>
      <c r="P35" s="56"/>
      <c r="Q35" s="56"/>
      <c r="R35" s="56"/>
    </row>
    <row r="36" spans="2:18" ht="17" x14ac:dyDescent="0.25">
      <c r="B36" s="344"/>
      <c r="C36" s="136" t="s">
        <v>41</v>
      </c>
      <c r="D36" s="137">
        <f>(D34+D35)/2</f>
        <v>2.7500000000000004E-2</v>
      </c>
      <c r="E36" s="138" t="s">
        <v>62</v>
      </c>
      <c r="F36" s="139" t="s">
        <v>37</v>
      </c>
      <c r="H36" s="56"/>
      <c r="I36" s="56"/>
      <c r="J36" s="56"/>
      <c r="K36" s="56"/>
      <c r="L36" s="56"/>
      <c r="M36" s="56"/>
      <c r="N36" s="56"/>
      <c r="O36" s="56"/>
      <c r="P36" s="56"/>
      <c r="Q36" s="56"/>
      <c r="R36" s="56"/>
    </row>
    <row r="37" spans="2:18" ht="17" x14ac:dyDescent="0.25">
      <c r="B37" s="344"/>
      <c r="C37" s="341" t="s">
        <v>42</v>
      </c>
      <c r="D37" s="137">
        <f>(D33+D34+D35)/3</f>
        <v>0.30199999999999999</v>
      </c>
      <c r="E37" s="138" t="s">
        <v>62</v>
      </c>
      <c r="F37" s="139" t="s">
        <v>37</v>
      </c>
      <c r="H37" s="56"/>
      <c r="I37" s="56"/>
      <c r="J37" s="56"/>
      <c r="K37" s="56"/>
      <c r="L37" s="56"/>
      <c r="M37" s="56"/>
      <c r="N37" s="56"/>
      <c r="O37" s="56"/>
      <c r="P37" s="56"/>
      <c r="Q37" s="56"/>
      <c r="R37" s="56"/>
    </row>
    <row r="38" spans="2:18" ht="18" thickBot="1" x14ac:dyDescent="0.3">
      <c r="B38" s="344"/>
      <c r="C38" s="342"/>
      <c r="D38" s="141">
        <f>D37*G59</f>
        <v>4.5657747475532237E-2</v>
      </c>
      <c r="E38" s="142" t="s">
        <v>61</v>
      </c>
      <c r="F38" s="143" t="s">
        <v>37</v>
      </c>
      <c r="H38" s="56"/>
      <c r="I38" s="56"/>
      <c r="J38" s="56"/>
      <c r="K38" s="56"/>
      <c r="L38" s="56"/>
      <c r="M38" s="56"/>
      <c r="N38" s="56"/>
      <c r="O38" s="56"/>
      <c r="P38" s="56"/>
      <c r="Q38" s="56"/>
      <c r="R38" s="56"/>
    </row>
    <row r="39" spans="2:18" ht="18" thickBot="1" x14ac:dyDescent="0.3">
      <c r="B39" s="8" t="s">
        <v>56</v>
      </c>
      <c r="C39" s="9" t="s">
        <v>18</v>
      </c>
      <c r="D39" s="41">
        <v>0.90988000000000002</v>
      </c>
      <c r="E39" s="9" t="s">
        <v>68</v>
      </c>
      <c r="F39" s="42" t="s">
        <v>90</v>
      </c>
      <c r="H39" s="56"/>
      <c r="I39" s="56"/>
      <c r="J39" s="56"/>
      <c r="K39" s="56"/>
      <c r="L39" s="56"/>
      <c r="M39" s="56"/>
      <c r="N39" s="56"/>
      <c r="O39" s="56"/>
      <c r="P39" s="56"/>
      <c r="Q39" s="56"/>
      <c r="R39" s="56"/>
    </row>
    <row r="42" spans="2:18" ht="16" thickBot="1" x14ac:dyDescent="0.25"/>
    <row r="43" spans="2:18" ht="16" thickBot="1" x14ac:dyDescent="0.25">
      <c r="B43" s="323" t="s">
        <v>24</v>
      </c>
      <c r="C43" s="324"/>
      <c r="D43" s="324"/>
      <c r="E43" s="325"/>
      <c r="G43" s="323" t="s">
        <v>34</v>
      </c>
      <c r="H43" s="324"/>
      <c r="I43" s="324"/>
      <c r="J43" s="325"/>
    </row>
    <row r="44" spans="2:18" ht="17.25" customHeight="1" x14ac:dyDescent="0.2">
      <c r="B44" s="345" t="s">
        <v>33</v>
      </c>
      <c r="C44" s="346"/>
      <c r="D44" s="346"/>
      <c r="E44" s="347"/>
      <c r="G44" s="345" t="s">
        <v>35</v>
      </c>
      <c r="H44" s="346"/>
      <c r="I44" s="346"/>
      <c r="J44" s="347"/>
    </row>
    <row r="45" spans="2:18" ht="15" customHeight="1" thickBot="1" x14ac:dyDescent="0.25">
      <c r="B45" s="348"/>
      <c r="C45" s="349"/>
      <c r="D45" s="349"/>
      <c r="E45" s="350"/>
      <c r="G45" s="348"/>
      <c r="H45" s="349"/>
      <c r="I45" s="349"/>
      <c r="J45" s="350"/>
    </row>
    <row r="46" spans="2:18" ht="16" thickBot="1" x14ac:dyDescent="0.25">
      <c r="B46" s="25" t="s">
        <v>25</v>
      </c>
      <c r="C46" s="26" t="s">
        <v>32</v>
      </c>
      <c r="D46" s="26" t="s">
        <v>22</v>
      </c>
      <c r="E46" s="27" t="s">
        <v>36</v>
      </c>
      <c r="G46" s="8" t="s">
        <v>23</v>
      </c>
      <c r="H46" s="9" t="s">
        <v>31</v>
      </c>
      <c r="I46" s="9" t="s">
        <v>22</v>
      </c>
      <c r="J46" s="4" t="s">
        <v>36</v>
      </c>
    </row>
    <row r="47" spans="2:18" x14ac:dyDescent="0.2">
      <c r="B47" s="28" t="s">
        <v>38</v>
      </c>
      <c r="C47" s="12">
        <v>0.8</v>
      </c>
      <c r="D47" s="351" t="s">
        <v>26</v>
      </c>
      <c r="E47" s="30" t="s">
        <v>88</v>
      </c>
      <c r="G47" s="22" t="s">
        <v>29</v>
      </c>
      <c r="H47" s="23">
        <v>3000</v>
      </c>
      <c r="I47" s="23" t="s">
        <v>27</v>
      </c>
      <c r="J47" s="24" t="s">
        <v>91</v>
      </c>
    </row>
    <row r="48" spans="2:18" x14ac:dyDescent="0.2">
      <c r="B48" s="17" t="s">
        <v>39</v>
      </c>
      <c r="C48" s="13">
        <v>0.98</v>
      </c>
      <c r="D48" s="352"/>
      <c r="E48" s="18" t="s">
        <v>88</v>
      </c>
      <c r="G48" s="19" t="s">
        <v>30</v>
      </c>
      <c r="H48" s="55">
        <f>H47/G59</f>
        <v>19843.291666666668</v>
      </c>
      <c r="I48" s="20" t="s">
        <v>28</v>
      </c>
      <c r="J48" s="21" t="s">
        <v>37</v>
      </c>
    </row>
    <row r="49" spans="2:10" x14ac:dyDescent="0.2">
      <c r="B49" s="17" t="s">
        <v>40</v>
      </c>
      <c r="C49" s="13">
        <v>0.78</v>
      </c>
      <c r="D49" s="352"/>
      <c r="E49" s="18" t="s">
        <v>88</v>
      </c>
    </row>
    <row r="50" spans="2:10" x14ac:dyDescent="0.2">
      <c r="B50" s="17" t="s">
        <v>41</v>
      </c>
      <c r="C50" s="13">
        <f>(C48+C49)/2</f>
        <v>0.88</v>
      </c>
      <c r="D50" s="352"/>
      <c r="E50" s="18" t="s">
        <v>37</v>
      </c>
    </row>
    <row r="51" spans="2:10" x14ac:dyDescent="0.2">
      <c r="B51" s="31" t="s">
        <v>42</v>
      </c>
      <c r="C51" s="32">
        <f>(C47+C48+C49)/3</f>
        <v>0.85333333333333339</v>
      </c>
      <c r="D51" s="353"/>
      <c r="E51" s="21" t="s">
        <v>43</v>
      </c>
    </row>
    <row r="55" spans="2:10" ht="16" thickBot="1" x14ac:dyDescent="0.25">
      <c r="B55" s="323" t="s">
        <v>44</v>
      </c>
      <c r="C55" s="324"/>
      <c r="D55" s="324"/>
      <c r="E55" s="325"/>
      <c r="G55" s="323" t="s">
        <v>64</v>
      </c>
      <c r="H55" s="324"/>
      <c r="I55" s="324"/>
      <c r="J55" s="325"/>
    </row>
    <row r="56" spans="2:10" ht="31.25" customHeight="1" x14ac:dyDescent="0.2">
      <c r="B56" s="250" t="s">
        <v>54</v>
      </c>
      <c r="C56" s="311"/>
      <c r="D56" s="311"/>
      <c r="E56" s="312"/>
      <c r="G56" s="345" t="s">
        <v>87</v>
      </c>
      <c r="H56" s="361"/>
      <c r="I56" s="361"/>
      <c r="J56" s="362"/>
    </row>
    <row r="57" spans="2:10" ht="33" customHeight="1" thickBot="1" x14ac:dyDescent="0.25">
      <c r="B57" s="316"/>
      <c r="C57" s="317"/>
      <c r="D57" s="317"/>
      <c r="E57" s="318"/>
      <c r="G57" s="363"/>
      <c r="H57" s="364"/>
      <c r="I57" s="364"/>
      <c r="J57" s="365"/>
    </row>
    <row r="58" spans="2:10" x14ac:dyDescent="0.2">
      <c r="B58" s="8" t="s">
        <v>53</v>
      </c>
      <c r="C58" s="9" t="s">
        <v>45</v>
      </c>
      <c r="D58" s="9" t="s">
        <v>31</v>
      </c>
      <c r="E58" s="4" t="s">
        <v>22</v>
      </c>
      <c r="G58" s="323" t="s">
        <v>31</v>
      </c>
      <c r="H58" s="324"/>
      <c r="I58" s="324" t="s">
        <v>58</v>
      </c>
      <c r="J58" s="325"/>
    </row>
    <row r="59" spans="2:10" ht="16" thickBot="1" x14ac:dyDescent="0.25">
      <c r="B59" s="22" t="s">
        <v>47</v>
      </c>
      <c r="C59" s="23" t="s">
        <v>48</v>
      </c>
      <c r="D59" s="23">
        <v>688</v>
      </c>
      <c r="E59" s="354" t="s">
        <v>46</v>
      </c>
      <c r="G59" s="357">
        <f>D19/D18</f>
        <v>0.15118459428984185</v>
      </c>
      <c r="H59" s="358"/>
      <c r="I59" s="359" t="s">
        <v>65</v>
      </c>
      <c r="J59" s="360"/>
    </row>
    <row r="60" spans="2:10" x14ac:dyDescent="0.2">
      <c r="B60" s="17" t="s">
        <v>49</v>
      </c>
      <c r="C60" s="16" t="s">
        <v>50</v>
      </c>
      <c r="D60" s="16">
        <v>29</v>
      </c>
      <c r="E60" s="355"/>
    </row>
    <row r="61" spans="2:10" x14ac:dyDescent="0.2">
      <c r="B61" s="17" t="s">
        <v>51</v>
      </c>
      <c r="C61" s="16" t="s">
        <v>48</v>
      </c>
      <c r="D61" s="16">
        <v>30</v>
      </c>
      <c r="E61" s="355"/>
    </row>
    <row r="62" spans="2:10" ht="16" thickBot="1" x14ac:dyDescent="0.25">
      <c r="B62" s="19" t="s">
        <v>52</v>
      </c>
      <c r="C62" s="20" t="s">
        <v>48</v>
      </c>
      <c r="D62" s="20">
        <v>30</v>
      </c>
      <c r="E62" s="356"/>
    </row>
    <row r="65" spans="2:18" ht="16" thickBot="1" x14ac:dyDescent="0.25"/>
    <row r="66" spans="2:18" ht="14.25" customHeight="1" x14ac:dyDescent="0.2">
      <c r="B66" s="230" t="s">
        <v>108</v>
      </c>
      <c r="C66" s="231"/>
      <c r="D66" s="231"/>
      <c r="E66" s="231"/>
      <c r="F66" s="231"/>
      <c r="G66" s="231"/>
      <c r="H66" s="231"/>
      <c r="I66" s="231"/>
      <c r="J66" s="231"/>
      <c r="K66" s="231"/>
      <c r="L66" s="231"/>
      <c r="M66" s="231"/>
      <c r="N66" s="231"/>
      <c r="O66" s="231"/>
      <c r="P66" s="232"/>
      <c r="Q66" s="57"/>
      <c r="R66" s="57"/>
    </row>
    <row r="67" spans="2:18" x14ac:dyDescent="0.2">
      <c r="B67" s="233"/>
      <c r="C67" s="234"/>
      <c r="D67" s="234"/>
      <c r="E67" s="234"/>
      <c r="F67" s="234"/>
      <c r="G67" s="234"/>
      <c r="H67" s="234"/>
      <c r="I67" s="234"/>
      <c r="J67" s="234"/>
      <c r="K67" s="234"/>
      <c r="L67" s="234"/>
      <c r="M67" s="234"/>
      <c r="N67" s="234"/>
      <c r="O67" s="234"/>
      <c r="P67" s="235"/>
      <c r="Q67" s="57"/>
      <c r="R67" s="57"/>
    </row>
    <row r="68" spans="2:18" x14ac:dyDescent="0.2">
      <c r="B68" s="233"/>
      <c r="C68" s="234"/>
      <c r="D68" s="234"/>
      <c r="E68" s="234"/>
      <c r="F68" s="234"/>
      <c r="G68" s="234"/>
      <c r="H68" s="234"/>
      <c r="I68" s="234"/>
      <c r="J68" s="234"/>
      <c r="K68" s="234"/>
      <c r="L68" s="234"/>
      <c r="M68" s="234"/>
      <c r="N68" s="234"/>
      <c r="O68" s="234"/>
      <c r="P68" s="235"/>
      <c r="Q68" s="57"/>
      <c r="R68" s="57"/>
    </row>
    <row r="69" spans="2:18" x14ac:dyDescent="0.2">
      <c r="B69" s="233"/>
      <c r="C69" s="234"/>
      <c r="D69" s="234"/>
      <c r="E69" s="234"/>
      <c r="F69" s="234"/>
      <c r="G69" s="234"/>
      <c r="H69" s="234"/>
      <c r="I69" s="234"/>
      <c r="J69" s="234"/>
      <c r="K69" s="234"/>
      <c r="L69" s="234"/>
      <c r="M69" s="234"/>
      <c r="N69" s="234"/>
      <c r="O69" s="234"/>
      <c r="P69" s="235"/>
      <c r="Q69" s="57"/>
      <c r="R69" s="57"/>
    </row>
    <row r="70" spans="2:18" x14ac:dyDescent="0.2">
      <c r="B70" s="233"/>
      <c r="C70" s="234"/>
      <c r="D70" s="234"/>
      <c r="E70" s="234"/>
      <c r="F70" s="234"/>
      <c r="G70" s="234"/>
      <c r="H70" s="234"/>
      <c r="I70" s="234"/>
      <c r="J70" s="234"/>
      <c r="K70" s="234"/>
      <c r="L70" s="234"/>
      <c r="M70" s="234"/>
      <c r="N70" s="234"/>
      <c r="O70" s="234"/>
      <c r="P70" s="235"/>
      <c r="Q70" s="57"/>
      <c r="R70" s="57"/>
    </row>
    <row r="71" spans="2:18" ht="21" customHeight="1" x14ac:dyDescent="0.2">
      <c r="B71" s="233"/>
      <c r="C71" s="234"/>
      <c r="D71" s="234"/>
      <c r="E71" s="234"/>
      <c r="F71" s="234"/>
      <c r="G71" s="234"/>
      <c r="H71" s="234"/>
      <c r="I71" s="234"/>
      <c r="J71" s="234"/>
      <c r="K71" s="234"/>
      <c r="L71" s="234"/>
      <c r="M71" s="234"/>
      <c r="N71" s="234"/>
      <c r="O71" s="234"/>
      <c r="P71" s="235"/>
      <c r="Q71" s="57"/>
      <c r="R71" s="57"/>
    </row>
    <row r="72" spans="2:18" x14ac:dyDescent="0.2">
      <c r="B72" s="233"/>
      <c r="C72" s="234"/>
      <c r="D72" s="234"/>
      <c r="E72" s="234"/>
      <c r="F72" s="234"/>
      <c r="G72" s="234"/>
      <c r="H72" s="234"/>
      <c r="I72" s="234"/>
      <c r="J72" s="234"/>
      <c r="K72" s="234"/>
      <c r="L72" s="234"/>
      <c r="M72" s="234"/>
      <c r="N72" s="234"/>
      <c r="O72" s="234"/>
      <c r="P72" s="235"/>
      <c r="Q72" s="57"/>
      <c r="R72" s="57"/>
    </row>
    <row r="73" spans="2:18" x14ac:dyDescent="0.2">
      <c r="B73" s="233"/>
      <c r="C73" s="234"/>
      <c r="D73" s="234"/>
      <c r="E73" s="234"/>
      <c r="F73" s="234"/>
      <c r="G73" s="234"/>
      <c r="H73" s="234"/>
      <c r="I73" s="234"/>
      <c r="J73" s="234"/>
      <c r="K73" s="234"/>
      <c r="L73" s="234"/>
      <c r="M73" s="234"/>
      <c r="N73" s="234"/>
      <c r="O73" s="234"/>
      <c r="P73" s="235"/>
      <c r="Q73" s="57"/>
      <c r="R73" s="57"/>
    </row>
    <row r="74" spans="2:18" x14ac:dyDescent="0.2">
      <c r="B74" s="233"/>
      <c r="C74" s="234"/>
      <c r="D74" s="234"/>
      <c r="E74" s="234"/>
      <c r="F74" s="234"/>
      <c r="G74" s="234"/>
      <c r="H74" s="234"/>
      <c r="I74" s="234"/>
      <c r="J74" s="234"/>
      <c r="K74" s="234"/>
      <c r="L74" s="234"/>
      <c r="M74" s="234"/>
      <c r="N74" s="234"/>
      <c r="O74" s="234"/>
      <c r="P74" s="235"/>
      <c r="Q74" s="57"/>
      <c r="R74" s="57"/>
    </row>
    <row r="75" spans="2:18" ht="16" thickBot="1" x14ac:dyDescent="0.25">
      <c r="B75" s="236"/>
      <c r="C75" s="237"/>
      <c r="D75" s="237"/>
      <c r="E75" s="237"/>
      <c r="F75" s="237"/>
      <c r="G75" s="237"/>
      <c r="H75" s="237"/>
      <c r="I75" s="237"/>
      <c r="J75" s="237"/>
      <c r="K75" s="237"/>
      <c r="L75" s="237"/>
      <c r="M75" s="237"/>
      <c r="N75" s="237"/>
      <c r="O75" s="237"/>
      <c r="P75" s="238"/>
      <c r="Q75" s="57"/>
      <c r="R75" s="57"/>
    </row>
    <row r="78" spans="2:18" ht="16" thickBot="1" x14ac:dyDescent="0.25"/>
    <row r="79" spans="2:18" ht="16" thickBot="1" x14ac:dyDescent="0.25">
      <c r="B79" s="247" t="s">
        <v>93</v>
      </c>
      <c r="C79" s="248"/>
      <c r="D79" s="248"/>
      <c r="E79" s="248"/>
      <c r="F79" s="248"/>
      <c r="G79" s="248"/>
      <c r="H79" s="249"/>
    </row>
    <row r="80" spans="2:18" ht="26.75" customHeight="1" x14ac:dyDescent="0.2">
      <c r="B80" s="378" t="s">
        <v>104</v>
      </c>
      <c r="C80" s="379"/>
      <c r="D80" s="379"/>
      <c r="E80" s="379"/>
      <c r="F80" s="379"/>
      <c r="G80" s="379"/>
      <c r="H80" s="380"/>
    </row>
    <row r="81" spans="2:8" ht="16" thickBot="1" x14ac:dyDescent="0.25">
      <c r="B81" s="381"/>
      <c r="C81" s="382"/>
      <c r="D81" s="382"/>
      <c r="E81" s="382"/>
      <c r="F81" s="382"/>
      <c r="G81" s="382"/>
      <c r="H81" s="368"/>
    </row>
    <row r="82" spans="2:8" ht="16" thickBot="1" x14ac:dyDescent="0.25">
      <c r="B82" s="383" t="s">
        <v>105</v>
      </c>
      <c r="C82" s="385" t="s">
        <v>57</v>
      </c>
      <c r="D82" s="387" t="s">
        <v>31</v>
      </c>
      <c r="E82" s="385" t="s">
        <v>94</v>
      </c>
      <c r="F82" s="387" t="s">
        <v>95</v>
      </c>
      <c r="G82" s="376" t="s">
        <v>96</v>
      </c>
      <c r="H82" s="377"/>
    </row>
    <row r="83" spans="2:8" ht="16" thickBot="1" x14ac:dyDescent="0.25">
      <c r="B83" s="384"/>
      <c r="C83" s="386"/>
      <c r="D83" s="388"/>
      <c r="E83" s="386"/>
      <c r="F83" s="388"/>
      <c r="G83" s="59" t="s">
        <v>97</v>
      </c>
      <c r="H83" s="58" t="s">
        <v>98</v>
      </c>
    </row>
    <row r="84" spans="2:8" x14ac:dyDescent="0.2">
      <c r="B84" s="389" t="s">
        <v>102</v>
      </c>
      <c r="C84" s="375" t="s">
        <v>38</v>
      </c>
      <c r="D84" s="109">
        <f>D14</f>
        <v>0.66600000000000004</v>
      </c>
      <c r="E84" s="369" t="s">
        <v>62</v>
      </c>
      <c r="F84" s="60" t="s">
        <v>90</v>
      </c>
      <c r="G84" s="372">
        <f>0.11</f>
        <v>0.11</v>
      </c>
      <c r="H84" s="366">
        <f>0.94</f>
        <v>0.94</v>
      </c>
    </row>
    <row r="85" spans="2:8" x14ac:dyDescent="0.2">
      <c r="B85" s="390"/>
      <c r="C85" s="373"/>
      <c r="D85" s="110">
        <f>0.1/0.90719</f>
        <v>0.11023049195868562</v>
      </c>
      <c r="E85" s="370"/>
      <c r="F85" s="61" t="s">
        <v>88</v>
      </c>
      <c r="G85" s="373"/>
      <c r="H85" s="367"/>
    </row>
    <row r="86" spans="2:8" x14ac:dyDescent="0.2">
      <c r="B86" s="390"/>
      <c r="C86" s="373"/>
      <c r="D86" s="110">
        <v>0.36</v>
      </c>
      <c r="E86" s="370"/>
      <c r="F86" s="61" t="s">
        <v>99</v>
      </c>
      <c r="G86" s="373"/>
      <c r="H86" s="367"/>
    </row>
    <row r="87" spans="2:8" ht="16" thickBot="1" x14ac:dyDescent="0.25">
      <c r="B87" s="390"/>
      <c r="C87" s="374"/>
      <c r="D87" s="111">
        <v>0.94</v>
      </c>
      <c r="E87" s="371"/>
      <c r="F87" s="62" t="s">
        <v>99</v>
      </c>
      <c r="G87" s="374"/>
      <c r="H87" s="368"/>
    </row>
    <row r="88" spans="2:8" x14ac:dyDescent="0.2">
      <c r="B88" s="390"/>
      <c r="C88" s="375" t="s">
        <v>39</v>
      </c>
      <c r="D88" s="109">
        <f>D15</f>
        <v>2.7080000000000002</v>
      </c>
      <c r="E88" s="369" t="s">
        <v>62</v>
      </c>
      <c r="F88" s="60" t="s">
        <v>90</v>
      </c>
      <c r="G88" s="372">
        <v>1.113</v>
      </c>
      <c r="H88" s="366">
        <v>2.7080000000000002</v>
      </c>
    </row>
    <row r="89" spans="2:8" x14ac:dyDescent="0.2">
      <c r="B89" s="390"/>
      <c r="C89" s="373"/>
      <c r="D89" s="110">
        <f>1.01/0.90719</f>
        <v>1.1133279687827247</v>
      </c>
      <c r="E89" s="370"/>
      <c r="F89" s="61" t="s">
        <v>88</v>
      </c>
      <c r="G89" s="373"/>
      <c r="H89" s="367"/>
    </row>
    <row r="90" spans="2:8" x14ac:dyDescent="0.2">
      <c r="B90" s="390"/>
      <c r="C90" s="373"/>
      <c r="D90" s="110">
        <v>1.9</v>
      </c>
      <c r="E90" s="370"/>
      <c r="F90" s="61" t="s">
        <v>99</v>
      </c>
      <c r="G90" s="373"/>
      <c r="H90" s="367"/>
    </row>
    <row r="91" spans="2:8" ht="16" thickBot="1" x14ac:dyDescent="0.25">
      <c r="B91" s="390"/>
      <c r="C91" s="374"/>
      <c r="D91" s="111">
        <v>2.1</v>
      </c>
      <c r="E91" s="371"/>
      <c r="F91" s="62" t="s">
        <v>99</v>
      </c>
      <c r="G91" s="374"/>
      <c r="H91" s="368"/>
    </row>
    <row r="92" spans="2:8" x14ac:dyDescent="0.2">
      <c r="B92" s="390"/>
      <c r="C92" s="375" t="s">
        <v>40</v>
      </c>
      <c r="D92" s="109">
        <f>D16</f>
        <v>1.9770000000000001</v>
      </c>
      <c r="E92" s="369" t="s">
        <v>62</v>
      </c>
      <c r="F92" s="60" t="s">
        <v>90</v>
      </c>
      <c r="G92" s="372">
        <v>0.65</v>
      </c>
      <c r="H92" s="366">
        <v>2.9</v>
      </c>
    </row>
    <row r="93" spans="2:8" x14ac:dyDescent="0.2">
      <c r="B93" s="390"/>
      <c r="C93" s="373"/>
      <c r="D93" s="110">
        <f>0.59/0.90719</f>
        <v>0.65035990255624498</v>
      </c>
      <c r="E93" s="370"/>
      <c r="F93" s="61" t="s">
        <v>88</v>
      </c>
      <c r="G93" s="373"/>
      <c r="H93" s="367"/>
    </row>
    <row r="94" spans="2:8" x14ac:dyDescent="0.2">
      <c r="B94" s="390"/>
      <c r="C94" s="373"/>
      <c r="D94" s="110">
        <v>2.6</v>
      </c>
      <c r="E94" s="370"/>
      <c r="F94" s="61" t="s">
        <v>99</v>
      </c>
      <c r="G94" s="373"/>
      <c r="H94" s="367"/>
    </row>
    <row r="95" spans="2:8" ht="16" thickBot="1" x14ac:dyDescent="0.25">
      <c r="B95" s="390"/>
      <c r="C95" s="374"/>
      <c r="D95" s="111">
        <v>2.9</v>
      </c>
      <c r="E95" s="371"/>
      <c r="F95" s="62" t="s">
        <v>99</v>
      </c>
      <c r="G95" s="374"/>
      <c r="H95" s="368"/>
    </row>
    <row r="96" spans="2:8" ht="20.75" customHeight="1" thickBot="1" x14ac:dyDescent="0.25">
      <c r="B96" s="390"/>
      <c r="C96" s="54" t="s">
        <v>100</v>
      </c>
      <c r="D96" s="125" t="s">
        <v>18</v>
      </c>
      <c r="E96" s="117" t="s">
        <v>62</v>
      </c>
      <c r="F96" s="126" t="s">
        <v>43</v>
      </c>
      <c r="G96" s="118">
        <f>(G88+G92)/2</f>
        <v>0.88149999999999995</v>
      </c>
      <c r="H96" s="65">
        <f>(H88+H92)/2</f>
        <v>2.8040000000000003</v>
      </c>
    </row>
    <row r="97" spans="2:8" ht="20.75" customHeight="1" x14ac:dyDescent="0.2">
      <c r="B97" s="390"/>
      <c r="C97" s="378" t="s">
        <v>103</v>
      </c>
      <c r="D97" s="119">
        <f>(G84+G88+G92)/3</f>
        <v>0.62433333333333341</v>
      </c>
      <c r="E97" s="379" t="s">
        <v>62</v>
      </c>
      <c r="F97" s="53" t="s">
        <v>43</v>
      </c>
      <c r="G97" s="372">
        <v>0.624</v>
      </c>
      <c r="H97" s="411">
        <v>2.1829999999999998</v>
      </c>
    </row>
    <row r="98" spans="2:8" ht="20.75" customHeight="1" x14ac:dyDescent="0.2">
      <c r="B98" s="390"/>
      <c r="C98" s="408"/>
      <c r="D98" s="116">
        <f>(H84+H88+H92)/3</f>
        <v>2.1826666666666665</v>
      </c>
      <c r="E98" s="410"/>
      <c r="F98" s="121" t="s">
        <v>43</v>
      </c>
      <c r="G98" s="396"/>
      <c r="H98" s="412"/>
    </row>
    <row r="99" spans="2:8" ht="18.5" customHeight="1" thickBot="1" x14ac:dyDescent="0.25">
      <c r="B99" s="391"/>
      <c r="C99" s="409"/>
      <c r="D99" s="120">
        <v>1.833</v>
      </c>
      <c r="E99" s="382"/>
      <c r="F99" s="122" t="s">
        <v>101</v>
      </c>
      <c r="G99" s="397"/>
      <c r="H99" s="413"/>
    </row>
    <row r="100" spans="2:8" ht="16.25" customHeight="1" x14ac:dyDescent="0.2">
      <c r="B100" s="389" t="s">
        <v>63</v>
      </c>
      <c r="C100" s="373" t="s">
        <v>38</v>
      </c>
      <c r="D100" s="110">
        <f>D20</f>
        <v>0.122</v>
      </c>
      <c r="E100" s="370" t="s">
        <v>62</v>
      </c>
      <c r="F100" s="61" t="s">
        <v>90</v>
      </c>
      <c r="G100" s="396">
        <v>0.122</v>
      </c>
      <c r="H100" s="395">
        <v>0.26400000000000001</v>
      </c>
    </row>
    <row r="101" spans="2:8" x14ac:dyDescent="0.2">
      <c r="B101" s="415"/>
      <c r="C101" s="373"/>
      <c r="D101" s="110">
        <f>0.12/0.90719</f>
        <v>0.13227659035042272</v>
      </c>
      <c r="E101" s="370"/>
      <c r="F101" s="61" t="s">
        <v>88</v>
      </c>
      <c r="G101" s="373"/>
      <c r="H101" s="367"/>
    </row>
    <row r="102" spans="2:8" ht="16" thickBot="1" x14ac:dyDescent="0.25">
      <c r="B102" s="415"/>
      <c r="C102" s="374"/>
      <c r="D102" s="111">
        <v>0.26400000000000001</v>
      </c>
      <c r="E102" s="371"/>
      <c r="F102" s="62" t="s">
        <v>90</v>
      </c>
      <c r="G102" s="374"/>
      <c r="H102" s="368"/>
    </row>
    <row r="103" spans="2:8" ht="16.25" customHeight="1" x14ac:dyDescent="0.2">
      <c r="B103" s="415"/>
      <c r="C103" s="375" t="s">
        <v>39</v>
      </c>
      <c r="D103" s="109">
        <f>D21</f>
        <v>0.98599999999999999</v>
      </c>
      <c r="E103" s="369" t="s">
        <v>62</v>
      </c>
      <c r="F103" s="67" t="s">
        <v>90</v>
      </c>
      <c r="G103" s="372">
        <v>0.56200000000000006</v>
      </c>
      <c r="H103" s="366">
        <v>0.98599999999999999</v>
      </c>
    </row>
    <row r="104" spans="2:8" ht="16" thickBot="1" x14ac:dyDescent="0.25">
      <c r="B104" s="415"/>
      <c r="C104" s="374"/>
      <c r="D104" s="111">
        <f>0.51/0.90719</f>
        <v>0.56217550898929658</v>
      </c>
      <c r="E104" s="371"/>
      <c r="F104" s="68" t="s">
        <v>88</v>
      </c>
      <c r="G104" s="374"/>
      <c r="H104" s="368"/>
    </row>
    <row r="105" spans="2:8" x14ac:dyDescent="0.2">
      <c r="B105" s="415"/>
      <c r="C105" s="375" t="s">
        <v>40</v>
      </c>
      <c r="D105" s="109">
        <f>D22</f>
        <v>1.9770000000000001</v>
      </c>
      <c r="E105" s="369" t="s">
        <v>62</v>
      </c>
      <c r="F105" s="67" t="s">
        <v>90</v>
      </c>
      <c r="G105" s="372">
        <f>0.055</f>
        <v>5.5E-2</v>
      </c>
      <c r="H105" s="366">
        <f>1.977</f>
        <v>1.9770000000000001</v>
      </c>
    </row>
    <row r="106" spans="2:8" x14ac:dyDescent="0.2">
      <c r="B106" s="415"/>
      <c r="C106" s="373"/>
      <c r="D106" s="110">
        <v>0.69299999999999995</v>
      </c>
      <c r="E106" s="370"/>
      <c r="F106" s="66" t="s">
        <v>90</v>
      </c>
      <c r="G106" s="396"/>
      <c r="H106" s="395"/>
    </row>
    <row r="107" spans="2:8" ht="16" thickBot="1" x14ac:dyDescent="0.25">
      <c r="B107" s="415"/>
      <c r="C107" s="374"/>
      <c r="D107" s="111">
        <f>0.05/0.90719</f>
        <v>5.5115245979342808E-2</v>
      </c>
      <c r="E107" s="371"/>
      <c r="F107" s="68" t="s">
        <v>88</v>
      </c>
      <c r="G107" s="397"/>
      <c r="H107" s="414"/>
    </row>
    <row r="108" spans="2:8" ht="18" thickBot="1" x14ac:dyDescent="0.25">
      <c r="B108" s="415"/>
      <c r="C108" s="73" t="s">
        <v>100</v>
      </c>
      <c r="D108" s="112" t="s">
        <v>18</v>
      </c>
      <c r="E108" s="75" t="s">
        <v>62</v>
      </c>
      <c r="F108" s="63" t="s">
        <v>43</v>
      </c>
      <c r="G108" s="76">
        <f>(G103+G105)/2</f>
        <v>0.30850000000000005</v>
      </c>
      <c r="H108" s="64">
        <f>(H103+H105)/2</f>
        <v>1.4815</v>
      </c>
    </row>
    <row r="109" spans="2:8" ht="33" thickBot="1" x14ac:dyDescent="0.25">
      <c r="B109" s="416"/>
      <c r="C109" s="74" t="s">
        <v>103</v>
      </c>
      <c r="D109" s="123" t="s">
        <v>18</v>
      </c>
      <c r="E109" s="75" t="s">
        <v>62</v>
      </c>
      <c r="F109" s="124" t="s">
        <v>43</v>
      </c>
      <c r="G109" s="76">
        <f>(G100+G103+G105)/3</f>
        <v>0.24633333333333338</v>
      </c>
      <c r="H109" s="64">
        <f>(H100+H103+H105)/3</f>
        <v>1.0756666666666668</v>
      </c>
    </row>
    <row r="110" spans="2:8" x14ac:dyDescent="0.2">
      <c r="B110" s="389" t="s">
        <v>106</v>
      </c>
      <c r="C110" s="417" t="s">
        <v>103</v>
      </c>
      <c r="D110" s="113">
        <f>D19</f>
        <v>0.2696629213483146</v>
      </c>
      <c r="E110" s="392" t="s">
        <v>61</v>
      </c>
      <c r="F110" s="70" t="s">
        <v>90</v>
      </c>
      <c r="G110" s="372">
        <f>D110</f>
        <v>0.2696629213483146</v>
      </c>
      <c r="H110" s="366">
        <f>D112</f>
        <v>0.39700000000000002</v>
      </c>
    </row>
    <row r="111" spans="2:8" x14ac:dyDescent="0.2">
      <c r="B111" s="390"/>
      <c r="C111" s="373"/>
      <c r="D111" s="114">
        <v>0.41</v>
      </c>
      <c r="E111" s="393"/>
      <c r="F111" s="71" t="s">
        <v>89</v>
      </c>
      <c r="G111" s="396"/>
      <c r="H111" s="395"/>
    </row>
    <row r="112" spans="2:8" ht="16" thickBot="1" x14ac:dyDescent="0.25">
      <c r="B112" s="391"/>
      <c r="C112" s="374"/>
      <c r="D112" s="115">
        <v>0.39700000000000002</v>
      </c>
      <c r="E112" s="394"/>
      <c r="F112" s="72" t="s">
        <v>101</v>
      </c>
      <c r="G112" s="397"/>
      <c r="H112" s="414"/>
    </row>
    <row r="113" spans="2:8" ht="16.25" customHeight="1" x14ac:dyDescent="0.2">
      <c r="B113" s="398" t="s">
        <v>56</v>
      </c>
      <c r="C113" s="379" t="s">
        <v>18</v>
      </c>
      <c r="D113" s="127">
        <f>D39</f>
        <v>0.90988000000000002</v>
      </c>
      <c r="E113" s="379" t="s">
        <v>68</v>
      </c>
      <c r="F113" s="129" t="s">
        <v>90</v>
      </c>
      <c r="G113" s="399">
        <f>D113</f>
        <v>0.90988000000000002</v>
      </c>
      <c r="H113" s="380"/>
    </row>
    <row r="114" spans="2:8" ht="16" thickBot="1" x14ac:dyDescent="0.25">
      <c r="B114" s="391"/>
      <c r="C114" s="382"/>
      <c r="D114" s="128">
        <f>1.465/1.60934</f>
        <v>0.91031105919196698</v>
      </c>
      <c r="E114" s="382"/>
      <c r="F114" s="130" t="s">
        <v>88</v>
      </c>
      <c r="G114" s="382"/>
      <c r="H114" s="368"/>
    </row>
    <row r="115" spans="2:8" x14ac:dyDescent="0.2">
      <c r="D115" s="14"/>
    </row>
    <row r="116" spans="2:8" x14ac:dyDescent="0.2">
      <c r="D116" s="14"/>
    </row>
    <row r="117" spans="2:8" x14ac:dyDescent="0.2">
      <c r="D117" s="14"/>
    </row>
    <row r="118" spans="2:8" x14ac:dyDescent="0.2">
      <c r="D118" s="14"/>
    </row>
    <row r="119" spans="2:8" x14ac:dyDescent="0.2">
      <c r="D119" s="14"/>
    </row>
    <row r="120" spans="2:8" x14ac:dyDescent="0.2">
      <c r="D120" s="14"/>
    </row>
    <row r="121" spans="2:8" x14ac:dyDescent="0.2">
      <c r="D121" s="14"/>
    </row>
    <row r="122" spans="2:8" x14ac:dyDescent="0.2">
      <c r="D122" s="14"/>
    </row>
    <row r="123" spans="2:8" x14ac:dyDescent="0.2">
      <c r="D123" s="14"/>
    </row>
    <row r="124" spans="2:8" x14ac:dyDescent="0.2">
      <c r="D124" s="14"/>
    </row>
    <row r="125" spans="2:8" x14ac:dyDescent="0.2">
      <c r="D125" s="14"/>
    </row>
    <row r="126" spans="2:8" x14ac:dyDescent="0.2">
      <c r="D126" s="14"/>
    </row>
    <row r="127" spans="2:8" x14ac:dyDescent="0.2">
      <c r="D127" s="14"/>
    </row>
    <row r="128" spans="2:8" x14ac:dyDescent="0.2">
      <c r="D128" s="14"/>
    </row>
    <row r="129" spans="4:7" x14ac:dyDescent="0.2">
      <c r="D129" s="14"/>
    </row>
    <row r="130" spans="4:7" x14ac:dyDescent="0.2">
      <c r="D130" s="14"/>
    </row>
    <row r="131" spans="4:7" x14ac:dyDescent="0.2">
      <c r="D131" s="14"/>
    </row>
    <row r="132" spans="4:7" x14ac:dyDescent="0.2">
      <c r="D132" s="14"/>
    </row>
    <row r="133" spans="4:7" x14ac:dyDescent="0.2">
      <c r="D133" s="14"/>
    </row>
    <row r="134" spans="4:7" x14ac:dyDescent="0.2">
      <c r="D134" s="14"/>
    </row>
    <row r="135" spans="4:7" x14ac:dyDescent="0.2">
      <c r="D135" s="14"/>
    </row>
    <row r="136" spans="4:7" x14ac:dyDescent="0.2">
      <c r="D136" s="14"/>
    </row>
    <row r="137" spans="4:7" x14ac:dyDescent="0.2">
      <c r="D137" s="14"/>
    </row>
    <row r="138" spans="4:7" x14ac:dyDescent="0.2">
      <c r="D138" s="14"/>
    </row>
    <row r="139" spans="4:7" x14ac:dyDescent="0.2">
      <c r="D139" s="14"/>
    </row>
    <row r="140" spans="4:7" x14ac:dyDescent="0.2">
      <c r="D140" s="14"/>
    </row>
    <row r="141" spans="4:7" x14ac:dyDescent="0.2">
      <c r="D141" s="14"/>
    </row>
    <row r="142" spans="4:7" x14ac:dyDescent="0.2">
      <c r="D142" s="14"/>
    </row>
    <row r="143" spans="4:7" x14ac:dyDescent="0.2">
      <c r="D143" s="14"/>
      <c r="G143" s="69"/>
    </row>
    <row r="144" spans="4:7" x14ac:dyDescent="0.2">
      <c r="D144" s="14"/>
    </row>
    <row r="145" spans="4:4" x14ac:dyDescent="0.2">
      <c r="D145" s="14"/>
    </row>
    <row r="146" spans="4:4" x14ac:dyDescent="0.2">
      <c r="D146" s="14"/>
    </row>
    <row r="147" spans="4:4" x14ac:dyDescent="0.2">
      <c r="D147" s="14"/>
    </row>
    <row r="148" spans="4:4" x14ac:dyDescent="0.2">
      <c r="D148" s="14"/>
    </row>
    <row r="149" spans="4:4" x14ac:dyDescent="0.2">
      <c r="D149" s="14"/>
    </row>
    <row r="150" spans="4:4" x14ac:dyDescent="0.2">
      <c r="D150" s="14"/>
    </row>
    <row r="151" spans="4:4" x14ac:dyDescent="0.2">
      <c r="D151" s="14"/>
    </row>
    <row r="152" spans="4:4" x14ac:dyDescent="0.2">
      <c r="D152" s="14"/>
    </row>
    <row r="153" spans="4:4" x14ac:dyDescent="0.2">
      <c r="D153" s="14"/>
    </row>
    <row r="154" spans="4:4" x14ac:dyDescent="0.2">
      <c r="D154" s="14"/>
    </row>
    <row r="155" spans="4:4" x14ac:dyDescent="0.2">
      <c r="D155" s="14"/>
    </row>
    <row r="156" spans="4:4" x14ac:dyDescent="0.2">
      <c r="D156" s="14"/>
    </row>
    <row r="157" spans="4:4" x14ac:dyDescent="0.2">
      <c r="D157" s="14"/>
    </row>
    <row r="158" spans="4:4" x14ac:dyDescent="0.2">
      <c r="D158" s="14"/>
    </row>
    <row r="159" spans="4:4" x14ac:dyDescent="0.2">
      <c r="D159" s="14"/>
    </row>
    <row r="160" spans="4:4" x14ac:dyDescent="0.2">
      <c r="D160" s="14"/>
    </row>
    <row r="161" spans="4:4" x14ac:dyDescent="0.2">
      <c r="D161" s="14"/>
    </row>
    <row r="162" spans="4:4" x14ac:dyDescent="0.2">
      <c r="D162" s="14"/>
    </row>
    <row r="163" spans="4:4" x14ac:dyDescent="0.2">
      <c r="D163" s="14"/>
    </row>
    <row r="164" spans="4:4" x14ac:dyDescent="0.2">
      <c r="D164" s="14"/>
    </row>
    <row r="165" spans="4:4" x14ac:dyDescent="0.2">
      <c r="D165" s="14"/>
    </row>
    <row r="166" spans="4:4" x14ac:dyDescent="0.2">
      <c r="D166" s="14"/>
    </row>
    <row r="167" spans="4:4" x14ac:dyDescent="0.2">
      <c r="D167" s="14"/>
    </row>
    <row r="168" spans="4:4" x14ac:dyDescent="0.2">
      <c r="D168" s="14"/>
    </row>
    <row r="169" spans="4:4" x14ac:dyDescent="0.2">
      <c r="D169" s="14"/>
    </row>
    <row r="170" spans="4:4" x14ac:dyDescent="0.2">
      <c r="D170" s="14"/>
    </row>
    <row r="171" spans="4:4" x14ac:dyDescent="0.2">
      <c r="D171" s="14"/>
    </row>
    <row r="172" spans="4:4" x14ac:dyDescent="0.2">
      <c r="D172" s="14"/>
    </row>
    <row r="173" spans="4:4" x14ac:dyDescent="0.2">
      <c r="D173" s="14"/>
    </row>
    <row r="174" spans="4:4" x14ac:dyDescent="0.2">
      <c r="D174" s="14"/>
    </row>
    <row r="175" spans="4:4" x14ac:dyDescent="0.2">
      <c r="D175" s="14"/>
    </row>
    <row r="176" spans="4:4" x14ac:dyDescent="0.2">
      <c r="D176" s="14"/>
    </row>
  </sheetData>
  <mergeCells count="76">
    <mergeCell ref="B113:B114"/>
    <mergeCell ref="C113:C114"/>
    <mergeCell ref="E113:E114"/>
    <mergeCell ref="G113:H114"/>
    <mergeCell ref="H11:P23"/>
    <mergeCell ref="C97:C99"/>
    <mergeCell ref="E97:E99"/>
    <mergeCell ref="G97:G99"/>
    <mergeCell ref="H97:H99"/>
    <mergeCell ref="H105:H107"/>
    <mergeCell ref="C105:C107"/>
    <mergeCell ref="B100:B109"/>
    <mergeCell ref="C110:C112"/>
    <mergeCell ref="B110:B112"/>
    <mergeCell ref="G110:G112"/>
    <mergeCell ref="H110:H112"/>
    <mergeCell ref="E110:E112"/>
    <mergeCell ref="H100:H102"/>
    <mergeCell ref="C103:C104"/>
    <mergeCell ref="E103:E104"/>
    <mergeCell ref="G103:G104"/>
    <mergeCell ref="H103:H104"/>
    <mergeCell ref="E100:E102"/>
    <mergeCell ref="C100:C102"/>
    <mergeCell ref="G100:G102"/>
    <mergeCell ref="E105:E107"/>
    <mergeCell ref="G105:G107"/>
    <mergeCell ref="G82:H82"/>
    <mergeCell ref="B80:H81"/>
    <mergeCell ref="B79:H79"/>
    <mergeCell ref="E84:E87"/>
    <mergeCell ref="G84:G87"/>
    <mergeCell ref="H84:H87"/>
    <mergeCell ref="C84:C87"/>
    <mergeCell ref="B82:B83"/>
    <mergeCell ref="C82:C83"/>
    <mergeCell ref="D82:D83"/>
    <mergeCell ref="E82:E83"/>
    <mergeCell ref="F82:F83"/>
    <mergeCell ref="B84:B99"/>
    <mergeCell ref="E88:E91"/>
    <mergeCell ref="C88:C91"/>
    <mergeCell ref="G88:G91"/>
    <mergeCell ref="H88:H91"/>
    <mergeCell ref="E92:E95"/>
    <mergeCell ref="G92:G95"/>
    <mergeCell ref="H92:H95"/>
    <mergeCell ref="C92:C95"/>
    <mergeCell ref="G43:J43"/>
    <mergeCell ref="G44:J45"/>
    <mergeCell ref="D47:D51"/>
    <mergeCell ref="B66:P75"/>
    <mergeCell ref="E59:E62"/>
    <mergeCell ref="B55:E55"/>
    <mergeCell ref="B56:E57"/>
    <mergeCell ref="G58:H58"/>
    <mergeCell ref="I58:J58"/>
    <mergeCell ref="G59:H59"/>
    <mergeCell ref="I59:J59"/>
    <mergeCell ref="G56:J57"/>
    <mergeCell ref="B2:P7"/>
    <mergeCell ref="B12:F12"/>
    <mergeCell ref="B11:F11"/>
    <mergeCell ref="G55:J55"/>
    <mergeCell ref="B26:B30"/>
    <mergeCell ref="B31:B32"/>
    <mergeCell ref="C31:C32"/>
    <mergeCell ref="B14:B19"/>
    <mergeCell ref="B20:B25"/>
    <mergeCell ref="C24:C25"/>
    <mergeCell ref="B43:E43"/>
    <mergeCell ref="F26:F30"/>
    <mergeCell ref="C29:C30"/>
    <mergeCell ref="C37:C38"/>
    <mergeCell ref="B33:B38"/>
    <mergeCell ref="B44:E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 to the Tool</vt:lpstr>
      <vt:lpstr>Spend Based Model</vt:lpstr>
      <vt:lpstr>Weight Based Model</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aubre</dc:creator>
  <cp:lastModifiedBy>Meryn Corkery</cp:lastModifiedBy>
  <dcterms:created xsi:type="dcterms:W3CDTF">2020-07-15T03:26:43Z</dcterms:created>
  <dcterms:modified xsi:type="dcterms:W3CDTF">2020-08-19T19:49:30Z</dcterms:modified>
</cp:coreProperties>
</file>